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515" windowHeight="3390" activeTab="0"/>
  </bookViews>
  <sheets>
    <sheet name="New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<sst xmlns="http://schemas.openxmlformats.org/spreadsheetml/2006/main" count="14" uniqueCount="13">
  <si>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R</t>
  </si>
  <si>
    <t>Y</t>
  </si>
  <si>
    <t>W</t>
  </si>
  <si>
    <t>K</t>
  </si>
  <si>
    <t>Dep</t>
  </si>
  <si>
    <t>Profits</t>
  </si>
  <si>
    <t>Div</t>
  </si>
  <si>
    <t>v</t>
  </si>
  <si>
    <t>profit - tx</t>
  </si>
  <si>
    <t>v/k</t>
  </si>
  <si>
    <t>shares retire</t>
  </si>
  <si>
    <t>X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</si>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</sst>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5">
    <font>
      <sz val="10"/>
      <name val="Arial"/>
      <family val="0"/>
    </font>
    <font>
      <sz val="13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75"/>
          <c:y val="0.24625"/>
          <c:w val="0.72275"/>
          <c:h val="0.624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Sheet1!$L$9:$L$49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Sheet1!$N$9:$N$49</c:f>
              <c:numCache>
                <c:ptCount val="41"/>
                <c:pt idx="0">
                  <c:v>0.58</c:v>
                </c:pt>
                <c:pt idx="1">
                  <c:v>0.58</c:v>
                </c:pt>
                <c:pt idx="2">
                  <c:v>0.58</c:v>
                </c:pt>
                <c:pt idx="3">
                  <c:v>0.58</c:v>
                </c:pt>
                <c:pt idx="4">
                  <c:v>0.58</c:v>
                </c:pt>
                <c:pt idx="5">
                  <c:v>0.5922330097087377</c:v>
                </c:pt>
                <c:pt idx="6">
                  <c:v>0.6049492785890963</c:v>
                </c:pt>
                <c:pt idx="7">
                  <c:v>0.6181678975624856</c:v>
                </c:pt>
                <c:pt idx="8">
                  <c:v>0.6319087117279939</c:v>
                </c:pt>
                <c:pt idx="9">
                  <c:v>0.6461923501558156</c:v>
                </c:pt>
                <c:pt idx="10">
                  <c:v>0.6610402568576524</c:v>
                </c:pt>
                <c:pt idx="11">
                  <c:v>0.6764747229805864</c:v>
                </c:pt>
                <c:pt idx="12">
                  <c:v>0.6925189202727554</c:v>
                </c:pt>
                <c:pt idx="13">
                  <c:v>0.7091969358710767</c:v>
                </c:pt>
                <c:pt idx="14">
                  <c:v>0.7265338084632383</c:v>
                </c:pt>
                <c:pt idx="15">
                  <c:v>0.7445555658782577</c:v>
                </c:pt>
                <c:pt idx="16">
                  <c:v>0.7632892641620322</c:v>
                </c:pt>
                <c:pt idx="17">
                  <c:v>0.7827630281965551</c:v>
                </c:pt>
                <c:pt idx="18">
                  <c:v>0.8030060939237709</c:v>
                </c:pt>
                <c:pt idx="19">
                  <c:v>0.8240488522374654</c:v>
                </c:pt>
                <c:pt idx="20">
                  <c:v>0.8459228946090829</c:v>
                </c:pt>
                <c:pt idx="21">
                  <c:v>0.8686610605159699</c:v>
                </c:pt>
                <c:pt idx="22">
                  <c:v>0.8922974867432497</c:v>
                </c:pt>
                <c:pt idx="23">
                  <c:v>0.9168676586333414</c:v>
                </c:pt>
                <c:pt idx="24">
                  <c:v>0.9424084633600688</c:v>
                </c:pt>
                <c:pt idx="25">
                  <c:v>0.9689582453073362</c:v>
                </c:pt>
                <c:pt idx="26">
                  <c:v>0.9965568636355139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yVal>
          <c:smooth val="0"/>
        </c:ser>
        <c:axId val="42472107"/>
        <c:axId val="46704644"/>
      </c:scatterChart>
      <c:valAx>
        <c:axId val="42472107"/>
        <c:scaling>
          <c:orientation val="minMax"/>
          <c:max val="4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46704644"/>
        <c:crosses val="autoZero"/>
        <c:crossBetween val="midCat"/>
        <c:dispUnits/>
      </c:valAx>
      <c:valAx>
        <c:axId val="46704644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424721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</cdr:x>
      <cdr:y>0.1095</cdr:y>
    </cdr:from>
    <cdr:to>
      <cdr:x>0.63225</cdr:x>
      <cdr:y>0.20475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676400" y="647700"/>
          <a:ext cx="380047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.10 contribution   V/K    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r-account in at year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B1">
      <pane ySplit="1" topLeftCell="BM15" activePane="bottomLeft" state="frozen"/>
      <selection pane="topLeft" activeCell="B1" sqref="B1"/>
      <selection pane="bottomLeft" activeCell="P39" sqref="P39"/>
    </sheetView>
  </sheetViews>
  <sheetFormatPr defaultColWidth="9.140625" defaultRowHeight="12.75"/>
  <cols>
    <col min="2" max="11" width="9.140625" style="2" customWidth="1"/>
    <col min="12" max="12" width="6.140625" style="0" customWidth="1"/>
    <col min="13" max="14" width="9.140625" style="2" customWidth="1"/>
    <col min="15" max="15" width="11.28125" style="2" bestFit="1" customWidth="1"/>
  </cols>
  <sheetData>
    <row r="1" spans="2:15" ht="12.75">
      <c r="B1" s="1" t="s">
        <v>1</v>
      </c>
      <c r="C1" s="1" t="s">
        <v>2</v>
      </c>
      <c r="D1" s="1" t="s">
        <v>0</v>
      </c>
      <c r="E1" s="1" t="s">
        <v>4</v>
      </c>
      <c r="F1" s="1" t="s">
        <v>5</v>
      </c>
      <c r="G1" s="1" t="s">
        <v>8</v>
      </c>
      <c r="H1" s="1" t="s">
        <v>6</v>
      </c>
      <c r="I1" s="1" t="s">
        <v>3</v>
      </c>
      <c r="J1" s="1" t="s">
        <v>11</v>
      </c>
      <c r="K1" s="1" t="s">
        <v>11</v>
      </c>
      <c r="M1" s="1" t="s">
        <v>7</v>
      </c>
      <c r="N1" s="1" t="s">
        <v>9</v>
      </c>
      <c r="O1" s="1" t="s">
        <v>10</v>
      </c>
    </row>
    <row r="2" spans="1:15" ht="12.75">
      <c r="A2">
        <v>-7</v>
      </c>
      <c r="B2" s="2">
        <f aca="true" t="shared" si="0" ref="B2:B50">1.03^A2</f>
        <v>0.8130915113433538</v>
      </c>
      <c r="C2" s="2">
        <f aca="true" t="shared" si="1" ref="C2:C8">0.68*B2</f>
        <v>0.5529022277134806</v>
      </c>
      <c r="D2" s="2">
        <f aca="true" t="shared" si="2" ref="D2:D8">E2+F2</f>
        <v>0.26018928362987326</v>
      </c>
      <c r="E2" s="2">
        <f aca="true" t="shared" si="3" ref="E2:E8">0.115*B2</f>
        <v>0.0935055238044857</v>
      </c>
      <c r="F2" s="2">
        <f aca="true" t="shared" si="4" ref="F2:F8">I2*0.041/(1-0.4)</f>
        <v>0.16668375982538755</v>
      </c>
      <c r="G2" s="2">
        <f aca="true" t="shared" si="5" ref="G2:G8">0.6*F2</f>
        <v>0.10001025589523253</v>
      </c>
      <c r="H2" s="2">
        <f aca="true" t="shared" si="6" ref="H2:H8">0.011*I2</f>
        <v>0.026832019874330672</v>
      </c>
      <c r="I2" s="2">
        <f aca="true" t="shared" si="7" ref="I2:I8">3*B2</f>
        <v>2.4392745340300612</v>
      </c>
      <c r="J2" s="2">
        <f aca="true" t="shared" si="8" ref="J2:J8">E2+I2*0.03</f>
        <v>0.16668375982538752</v>
      </c>
      <c r="K2" s="2">
        <f aca="true" t="shared" si="9" ref="K2:K8">G2-H2+E2</f>
        <v>0.16668375982538755</v>
      </c>
      <c r="M2" s="2">
        <f aca="true" t="shared" si="10" ref="M2:M17">I3*0.58</f>
        <v>1.4572226066295586</v>
      </c>
      <c r="N2" s="2">
        <f aca="true" t="shared" si="11" ref="N2:N7">M2/I3</f>
        <v>0.58</v>
      </c>
      <c r="O2" s="2">
        <v>0</v>
      </c>
    </row>
    <row r="3" spans="1:15" ht="12.75">
      <c r="A3">
        <v>-6</v>
      </c>
      <c r="B3" s="2">
        <f t="shared" si="0"/>
        <v>0.8374842566836544</v>
      </c>
      <c r="C3" s="2">
        <f t="shared" si="1"/>
        <v>0.5694892945448851</v>
      </c>
      <c r="D3" s="2">
        <f t="shared" si="2"/>
        <v>0.2679949621387694</v>
      </c>
      <c r="E3" s="2">
        <f t="shared" si="3"/>
        <v>0.09631068951862026</v>
      </c>
      <c r="F3" s="2">
        <f t="shared" si="4"/>
        <v>0.17168427262014915</v>
      </c>
      <c r="G3" s="2">
        <f t="shared" si="5"/>
        <v>0.10301056357208949</v>
      </c>
      <c r="H3" s="2">
        <f t="shared" si="6"/>
        <v>0.027636980470560592</v>
      </c>
      <c r="I3" s="2">
        <f t="shared" si="7"/>
        <v>2.512452770050963</v>
      </c>
      <c r="J3" s="2">
        <f t="shared" si="8"/>
        <v>0.17168427262014915</v>
      </c>
      <c r="K3" s="2">
        <f t="shared" si="9"/>
        <v>0.17168427262014915</v>
      </c>
      <c r="M3" s="2">
        <f t="shared" si="10"/>
        <v>1.5009392848284455</v>
      </c>
      <c r="N3" s="2">
        <f t="shared" si="11"/>
        <v>0.58</v>
      </c>
      <c r="O3" s="2">
        <v>0</v>
      </c>
    </row>
    <row r="4" spans="1:15" ht="12.75">
      <c r="A4">
        <v>-5</v>
      </c>
      <c r="B4" s="2">
        <f t="shared" si="0"/>
        <v>0.8626087843841641</v>
      </c>
      <c r="C4" s="2">
        <f t="shared" si="1"/>
        <v>0.5865739733812316</v>
      </c>
      <c r="D4" s="2">
        <f t="shared" si="2"/>
        <v>0.27603481100293253</v>
      </c>
      <c r="E4" s="2">
        <f t="shared" si="3"/>
        <v>0.09920001020417887</v>
      </c>
      <c r="F4" s="2">
        <f t="shared" si="4"/>
        <v>0.17683480079875366</v>
      </c>
      <c r="G4" s="2">
        <f t="shared" si="5"/>
        <v>0.10610088047925219</v>
      </c>
      <c r="H4" s="2">
        <f t="shared" si="6"/>
        <v>0.028466089884677415</v>
      </c>
      <c r="I4" s="2">
        <f t="shared" si="7"/>
        <v>2.5878263531524923</v>
      </c>
      <c r="J4" s="2">
        <f t="shared" si="8"/>
        <v>0.17683480079875363</v>
      </c>
      <c r="K4" s="2">
        <f t="shared" si="9"/>
        <v>0.17683480079875363</v>
      </c>
      <c r="M4" s="2">
        <f t="shared" si="10"/>
        <v>1.545967463373299</v>
      </c>
      <c r="N4" s="2">
        <f t="shared" si="11"/>
        <v>0.58</v>
      </c>
      <c r="O4" s="2">
        <v>0</v>
      </c>
    </row>
    <row r="5" spans="1:15" ht="12.75">
      <c r="A5">
        <v>-4</v>
      </c>
      <c r="B5" s="2">
        <f t="shared" si="0"/>
        <v>0.888487047915689</v>
      </c>
      <c r="C5" s="2">
        <f t="shared" si="1"/>
        <v>0.6041711925826686</v>
      </c>
      <c r="D5" s="2">
        <f t="shared" si="2"/>
        <v>0.2843158553330205</v>
      </c>
      <c r="E5" s="2">
        <f t="shared" si="3"/>
        <v>0.10217601051030424</v>
      </c>
      <c r="F5" s="2">
        <f t="shared" si="4"/>
        <v>0.18213984482271625</v>
      </c>
      <c r="G5" s="2">
        <f t="shared" si="5"/>
        <v>0.10928390689362975</v>
      </c>
      <c r="H5" s="2">
        <f t="shared" si="6"/>
        <v>0.029320072581217736</v>
      </c>
      <c r="I5" s="2">
        <f t="shared" si="7"/>
        <v>2.665461143747067</v>
      </c>
      <c r="J5" s="2">
        <f t="shared" si="8"/>
        <v>0.18213984482271625</v>
      </c>
      <c r="K5" s="2">
        <f t="shared" si="9"/>
        <v>0.18213984482271628</v>
      </c>
      <c r="M5" s="2">
        <f t="shared" si="10"/>
        <v>1.5923464872744975</v>
      </c>
      <c r="N5" s="2">
        <f t="shared" si="11"/>
        <v>0.58</v>
      </c>
      <c r="O5" s="2">
        <v>0</v>
      </c>
    </row>
    <row r="6" spans="1:15" ht="12.75">
      <c r="A6">
        <v>-3</v>
      </c>
      <c r="B6" s="2">
        <f t="shared" si="0"/>
        <v>0.9151416593531596</v>
      </c>
      <c r="C6" s="2">
        <f t="shared" si="1"/>
        <v>0.6222963283601486</v>
      </c>
      <c r="D6" s="2">
        <f t="shared" si="2"/>
        <v>0.2928453309930111</v>
      </c>
      <c r="E6" s="2">
        <f t="shared" si="3"/>
        <v>0.10524129082561336</v>
      </c>
      <c r="F6" s="2">
        <f t="shared" si="4"/>
        <v>0.1876040401673977</v>
      </c>
      <c r="G6" s="2">
        <f t="shared" si="5"/>
        <v>0.11256242410043862</v>
      </c>
      <c r="H6" s="2">
        <f t="shared" si="6"/>
        <v>0.030199674758654264</v>
      </c>
      <c r="I6" s="2">
        <f t="shared" si="7"/>
        <v>2.7454249780594786</v>
      </c>
      <c r="J6" s="2">
        <f t="shared" si="8"/>
        <v>0.1876040401673977</v>
      </c>
      <c r="K6" s="2">
        <f t="shared" si="9"/>
        <v>0.18760404016739773</v>
      </c>
      <c r="M6" s="2">
        <f t="shared" si="10"/>
        <v>1.6401168818927325</v>
      </c>
      <c r="N6" s="2">
        <f t="shared" si="11"/>
        <v>0.58</v>
      </c>
      <c r="O6" s="2">
        <v>0</v>
      </c>
    </row>
    <row r="7" spans="1:15" ht="12.75">
      <c r="A7">
        <v>-2</v>
      </c>
      <c r="B7" s="2">
        <f t="shared" si="0"/>
        <v>0.9425959091337544</v>
      </c>
      <c r="C7" s="2">
        <f t="shared" si="1"/>
        <v>0.640965218210953</v>
      </c>
      <c r="D7" s="2">
        <f t="shared" si="2"/>
        <v>0.3016306909228014</v>
      </c>
      <c r="E7" s="2">
        <f t="shared" si="3"/>
        <v>0.10839852955038176</v>
      </c>
      <c r="F7" s="2">
        <f t="shared" si="4"/>
        <v>0.19323216137241966</v>
      </c>
      <c r="G7" s="2">
        <f t="shared" si="5"/>
        <v>0.11593929682345179</v>
      </c>
      <c r="H7" s="2">
        <f t="shared" si="6"/>
        <v>0.03110566500141389</v>
      </c>
      <c r="I7" s="2">
        <f t="shared" si="7"/>
        <v>2.827787727401263</v>
      </c>
      <c r="J7" s="2">
        <f t="shared" si="8"/>
        <v>0.19323216137241966</v>
      </c>
      <c r="K7" s="2">
        <f t="shared" si="9"/>
        <v>0.19323216137241966</v>
      </c>
      <c r="M7" s="2">
        <f t="shared" si="10"/>
        <v>1.6893203883495145</v>
      </c>
      <c r="N7" s="2">
        <f t="shared" si="11"/>
        <v>0.58</v>
      </c>
      <c r="O7" s="2">
        <v>0</v>
      </c>
    </row>
    <row r="8" spans="1:15" ht="12.75">
      <c r="A8">
        <v>-1</v>
      </c>
      <c r="B8" s="2">
        <f t="shared" si="0"/>
        <v>0.970873786407767</v>
      </c>
      <c r="C8" s="2">
        <f t="shared" si="1"/>
        <v>0.6601941747572816</v>
      </c>
      <c r="D8" s="2">
        <f t="shared" si="2"/>
        <v>0.31067961165048547</v>
      </c>
      <c r="E8" s="2">
        <f t="shared" si="3"/>
        <v>0.11165048543689321</v>
      </c>
      <c r="F8" s="2">
        <f t="shared" si="4"/>
        <v>0.19902912621359226</v>
      </c>
      <c r="G8" s="2">
        <f t="shared" si="5"/>
        <v>0.11941747572815535</v>
      </c>
      <c r="H8" s="2">
        <f t="shared" si="6"/>
        <v>0.03203883495145631</v>
      </c>
      <c r="I8" s="2">
        <f t="shared" si="7"/>
        <v>2.912621359223301</v>
      </c>
      <c r="J8" s="2">
        <f t="shared" si="8"/>
        <v>0.19902912621359226</v>
      </c>
      <c r="K8" s="2">
        <f t="shared" si="9"/>
        <v>0.19902912621359226</v>
      </c>
      <c r="M8" s="2">
        <f t="shared" si="10"/>
        <v>1.7399999999999998</v>
      </c>
      <c r="N8" s="2">
        <v>0.58</v>
      </c>
      <c r="O8" s="2">
        <v>0</v>
      </c>
    </row>
    <row r="9" spans="1:15" ht="12.75">
      <c r="A9">
        <v>0</v>
      </c>
      <c r="B9" s="3">
        <f t="shared" si="0"/>
        <v>1</v>
      </c>
      <c r="C9" s="2">
        <f>0.68*B9</f>
        <v>0.68</v>
      </c>
      <c r="D9" s="2">
        <f>E9+F9</f>
        <v>0.32</v>
      </c>
      <c r="E9" s="2">
        <f>0.115*B9</f>
        <v>0.115</v>
      </c>
      <c r="F9" s="2">
        <f>I9*0.041/(1-0.4)</f>
        <v>0.20500000000000002</v>
      </c>
      <c r="G9" s="2">
        <f>0.6*F9</f>
        <v>0.123</v>
      </c>
      <c r="H9" s="2">
        <f>0.011*I9</f>
        <v>0.033</v>
      </c>
      <c r="I9" s="2">
        <f>3*B9</f>
        <v>3</v>
      </c>
      <c r="J9" s="2">
        <f>E9+I9*0.03</f>
        <v>0.20500000000000002</v>
      </c>
      <c r="K9" s="2">
        <f>G9-H9+E9</f>
        <v>0.20500000000000002</v>
      </c>
      <c r="L9">
        <v>0</v>
      </c>
      <c r="M9" s="2">
        <f t="shared" si="10"/>
        <v>1.7921999999999998</v>
      </c>
      <c r="N9" s="2">
        <f aca="true" t="shared" si="12" ref="N9:N20">M9/I10</f>
        <v>0.58</v>
      </c>
      <c r="O9" s="2">
        <v>0</v>
      </c>
    </row>
    <row r="10" spans="1:15" ht="12.75">
      <c r="A10">
        <f>A9+1</f>
        <v>1</v>
      </c>
      <c r="B10" s="2">
        <f t="shared" si="0"/>
        <v>1.03</v>
      </c>
      <c r="C10" s="2">
        <f aca="true" t="shared" si="13" ref="C10:C50">0.68*B10</f>
        <v>0.7004</v>
      </c>
      <c r="D10" s="2">
        <f aca="true" t="shared" si="14" ref="D10:D31">E10+F10</f>
        <v>0.3296</v>
      </c>
      <c r="E10" s="2">
        <f aca="true" t="shared" si="15" ref="E10:E31">0.115*B10</f>
        <v>0.11845000000000001</v>
      </c>
      <c r="F10" s="2">
        <f aca="true" t="shared" si="16" ref="F10:F31">I10*0.041/(1-0.4)</f>
        <v>0.21115</v>
      </c>
      <c r="G10" s="2">
        <f aca="true" t="shared" si="17" ref="G10:G50">0.6*F10</f>
        <v>0.12669</v>
      </c>
      <c r="H10" s="2">
        <f aca="true" t="shared" si="18" ref="H10:H50">0.011*I10</f>
        <v>0.03399</v>
      </c>
      <c r="I10" s="2">
        <f aca="true" t="shared" si="19" ref="I10:I31">3*B10</f>
        <v>3.09</v>
      </c>
      <c r="J10" s="2">
        <f aca="true" t="shared" si="20" ref="J10:J31">E10+I10*0.03</f>
        <v>0.21115</v>
      </c>
      <c r="K10" s="2">
        <f aca="true" t="shared" si="21" ref="K10:K31">G10-H10+E10</f>
        <v>0.21115</v>
      </c>
      <c r="L10">
        <v>1</v>
      </c>
      <c r="M10" s="2">
        <f t="shared" si="10"/>
        <v>1.8459659999999998</v>
      </c>
      <c r="N10" s="2">
        <f t="shared" si="12"/>
        <v>0.58</v>
      </c>
      <c r="O10" s="2">
        <f>O9+(H9*O9+0.1*C9)/M9</f>
        <v>0.037942193951567914</v>
      </c>
    </row>
    <row r="11" spans="1:15" ht="12.75">
      <c r="A11">
        <f aca="true" t="shared" si="22" ref="A11:A67">A10+1</f>
        <v>2</v>
      </c>
      <c r="B11" s="2">
        <f t="shared" si="0"/>
        <v>1.0609</v>
      </c>
      <c r="C11" s="2">
        <f t="shared" si="13"/>
        <v>0.721412</v>
      </c>
      <c r="D11" s="2">
        <f t="shared" si="14"/>
        <v>0.339488</v>
      </c>
      <c r="E11" s="2">
        <f t="shared" si="15"/>
        <v>0.1220035</v>
      </c>
      <c r="F11" s="2">
        <f t="shared" si="16"/>
        <v>0.2174845</v>
      </c>
      <c r="G11" s="2">
        <f t="shared" si="17"/>
        <v>0.1304907</v>
      </c>
      <c r="H11" s="2">
        <f t="shared" si="18"/>
        <v>0.03500969999999999</v>
      </c>
      <c r="I11" s="2">
        <f t="shared" si="19"/>
        <v>3.1826999999999996</v>
      </c>
      <c r="J11" s="2">
        <f t="shared" si="20"/>
        <v>0.21748449999999997</v>
      </c>
      <c r="K11" s="2">
        <f t="shared" si="21"/>
        <v>0.2174845</v>
      </c>
      <c r="L11">
        <v>2</v>
      </c>
      <c r="M11" s="2">
        <f t="shared" si="10"/>
        <v>1.90134498</v>
      </c>
      <c r="N11" s="2">
        <f t="shared" si="12"/>
        <v>0.58</v>
      </c>
      <c r="O11" s="2">
        <f aca="true" t="shared" si="23" ref="O11:O34">O10+(H10*O10+0.1*C10)/M10</f>
        <v>0.0765830222075671</v>
      </c>
    </row>
    <row r="12" spans="1:15" ht="12.75">
      <c r="A12">
        <f t="shared" si="22"/>
        <v>3</v>
      </c>
      <c r="B12" s="2">
        <f t="shared" si="0"/>
        <v>1.092727</v>
      </c>
      <c r="C12" s="2">
        <f t="shared" si="13"/>
        <v>0.74305436</v>
      </c>
      <c r="D12" s="2">
        <f t="shared" si="14"/>
        <v>0.34967264</v>
      </c>
      <c r="E12" s="2">
        <f t="shared" si="15"/>
        <v>0.125663605</v>
      </c>
      <c r="F12" s="2">
        <f t="shared" si="16"/>
        <v>0.224009035</v>
      </c>
      <c r="G12" s="2">
        <f t="shared" si="17"/>
        <v>0.134405421</v>
      </c>
      <c r="H12" s="2">
        <f t="shared" si="18"/>
        <v>0.036059991</v>
      </c>
      <c r="I12" s="2">
        <f t="shared" si="19"/>
        <v>3.278181</v>
      </c>
      <c r="J12" s="2">
        <f t="shared" si="20"/>
        <v>0.22400903500000002</v>
      </c>
      <c r="K12" s="2">
        <f t="shared" si="21"/>
        <v>0.22400903500000002</v>
      </c>
      <c r="L12">
        <v>3</v>
      </c>
      <c r="M12" s="2">
        <f t="shared" si="10"/>
        <v>1.9583853293999998</v>
      </c>
      <c r="N12" s="2">
        <f t="shared" si="12"/>
        <v>0.58</v>
      </c>
      <c r="O12" s="2">
        <f t="shared" si="23"/>
        <v>0.11593534880775108</v>
      </c>
    </row>
    <row r="13" spans="1:15" ht="12.75">
      <c r="A13">
        <f t="shared" si="22"/>
        <v>4</v>
      </c>
      <c r="B13" s="2">
        <f t="shared" si="0"/>
        <v>1.12550881</v>
      </c>
      <c r="C13" s="2">
        <f t="shared" si="13"/>
        <v>0.7653459908</v>
      </c>
      <c r="D13" s="2">
        <f t="shared" si="14"/>
        <v>0.3601628192</v>
      </c>
      <c r="E13" s="2">
        <f t="shared" si="15"/>
        <v>0.12943351314999998</v>
      </c>
      <c r="F13" s="2">
        <f t="shared" si="16"/>
        <v>0.23072930605</v>
      </c>
      <c r="G13" s="2">
        <f t="shared" si="17"/>
        <v>0.13843758363</v>
      </c>
      <c r="H13" s="2">
        <f t="shared" si="18"/>
        <v>0.03714179072999999</v>
      </c>
      <c r="I13" s="2">
        <f t="shared" si="19"/>
        <v>3.3765264299999997</v>
      </c>
      <c r="J13" s="2">
        <f t="shared" si="20"/>
        <v>0.23072930604999997</v>
      </c>
      <c r="K13" s="2">
        <f t="shared" si="21"/>
        <v>0.23072930605</v>
      </c>
      <c r="L13">
        <v>4</v>
      </c>
      <c r="M13" s="2">
        <f t="shared" si="10"/>
        <v>2.0171368892819994</v>
      </c>
      <c r="N13" s="2">
        <f t="shared" si="12"/>
        <v>0.58</v>
      </c>
      <c r="O13" s="2">
        <f t="shared" si="23"/>
        <v>0.1560122746590265</v>
      </c>
    </row>
    <row r="14" spans="1:15" ht="12.75">
      <c r="A14">
        <f t="shared" si="22"/>
        <v>5</v>
      </c>
      <c r="B14" s="2">
        <f t="shared" si="0"/>
        <v>1.1592740742999998</v>
      </c>
      <c r="C14" s="2">
        <f t="shared" si="13"/>
        <v>0.788306370524</v>
      </c>
      <c r="D14" s="2">
        <f t="shared" si="14"/>
        <v>0.37096770377599997</v>
      </c>
      <c r="E14" s="2">
        <f t="shared" si="15"/>
        <v>0.1333165185445</v>
      </c>
      <c r="F14" s="2">
        <f t="shared" si="16"/>
        <v>0.23765118523149997</v>
      </c>
      <c r="G14" s="2">
        <f t="shared" si="17"/>
        <v>0.14259071113889998</v>
      </c>
      <c r="H14" s="2">
        <f t="shared" si="18"/>
        <v>0.03825604445189999</v>
      </c>
      <c r="I14" s="2">
        <f t="shared" si="19"/>
        <v>3.4778222228999995</v>
      </c>
      <c r="J14" s="2">
        <f t="shared" si="20"/>
        <v>0.23765118523149997</v>
      </c>
      <c r="K14" s="2">
        <f t="shared" si="21"/>
        <v>0.23765118523149997</v>
      </c>
      <c r="L14">
        <v>5</v>
      </c>
      <c r="M14" s="2">
        <f>M13*(1+0.041/0.58)-I14*0.011</f>
        <v>2.1214715559689994</v>
      </c>
      <c r="N14" s="2">
        <f t="shared" si="12"/>
        <v>0.5922330097087377</v>
      </c>
      <c r="O14" s="2">
        <f t="shared" si="23"/>
        <v>0.1968271418969173</v>
      </c>
    </row>
    <row r="15" spans="1:15" ht="12.75">
      <c r="A15">
        <f t="shared" si="22"/>
        <v>6</v>
      </c>
      <c r="B15" s="2">
        <f t="shared" si="0"/>
        <v>1.194052296529</v>
      </c>
      <c r="C15" s="2">
        <f t="shared" si="13"/>
        <v>0.81195556163972</v>
      </c>
      <c r="D15" s="2">
        <f t="shared" si="14"/>
        <v>0.38209673488928</v>
      </c>
      <c r="E15" s="2">
        <f t="shared" si="15"/>
        <v>0.137316014100835</v>
      </c>
      <c r="F15" s="2">
        <f t="shared" si="16"/>
        <v>0.244780720788445</v>
      </c>
      <c r="G15" s="2">
        <f t="shared" si="17"/>
        <v>0.146868432473067</v>
      </c>
      <c r="H15" s="2">
        <f t="shared" si="18"/>
        <v>0.039403725785457</v>
      </c>
      <c r="I15" s="2">
        <f t="shared" si="19"/>
        <v>3.582156889587</v>
      </c>
      <c r="J15" s="2">
        <f t="shared" si="20"/>
        <v>0.24478072078844498</v>
      </c>
      <c r="K15" s="2">
        <f t="shared" si="21"/>
        <v>0.24478072078844498</v>
      </c>
      <c r="L15">
        <v>6</v>
      </c>
      <c r="M15" s="2">
        <f>M14*(1+0.041/0.58)-I15*0.011</f>
        <v>2.2320339229330752</v>
      </c>
      <c r="N15" s="2">
        <f t="shared" si="12"/>
        <v>0.6049492785890963</v>
      </c>
      <c r="O15" s="2">
        <f t="shared" si="23"/>
        <v>0.23753495374533168</v>
      </c>
    </row>
    <row r="16" spans="1:15" ht="12.75">
      <c r="A16">
        <f t="shared" si="22"/>
        <v>7</v>
      </c>
      <c r="B16" s="2">
        <f t="shared" si="0"/>
        <v>1.22987386542487</v>
      </c>
      <c r="C16" s="2">
        <f t="shared" si="13"/>
        <v>0.8363142284889117</v>
      </c>
      <c r="D16" s="2">
        <f t="shared" si="14"/>
        <v>0.39355963693595847</v>
      </c>
      <c r="E16" s="2">
        <f t="shared" si="15"/>
        <v>0.14143549452386006</v>
      </c>
      <c r="F16" s="2">
        <f t="shared" si="16"/>
        <v>0.2521241424120984</v>
      </c>
      <c r="G16" s="2">
        <f t="shared" si="17"/>
        <v>0.15127448544725905</v>
      </c>
      <c r="H16" s="2">
        <f t="shared" si="18"/>
        <v>0.040585837559020704</v>
      </c>
      <c r="I16" s="2">
        <f t="shared" si="19"/>
        <v>3.68962159627461</v>
      </c>
      <c r="J16" s="2">
        <f t="shared" si="20"/>
        <v>0.25212414241209835</v>
      </c>
      <c r="K16" s="2">
        <f t="shared" si="21"/>
        <v>0.2521241424120984</v>
      </c>
      <c r="L16">
        <v>7</v>
      </c>
      <c r="M16" s="2">
        <f>M15*(1+0.041/0.58)-I16*0.011</f>
        <v>2.349229793719324</v>
      </c>
      <c r="N16" s="2">
        <f t="shared" si="12"/>
        <v>0.6181678975624856</v>
      </c>
      <c r="O16" s="2">
        <f t="shared" si="23"/>
        <v>0.2781057163199511</v>
      </c>
    </row>
    <row r="17" spans="1:15" ht="12.75">
      <c r="A17">
        <f t="shared" si="22"/>
        <v>8</v>
      </c>
      <c r="B17" s="2">
        <f t="shared" si="0"/>
        <v>1.266770081387616</v>
      </c>
      <c r="C17" s="2">
        <f t="shared" si="13"/>
        <v>0.8614036553435789</v>
      </c>
      <c r="D17" s="2">
        <f t="shared" si="14"/>
        <v>0.40536642604403705</v>
      </c>
      <c r="E17" s="2">
        <f t="shared" si="15"/>
        <v>0.14567855935957583</v>
      </c>
      <c r="F17" s="2">
        <f t="shared" si="16"/>
        <v>0.25968786668446125</v>
      </c>
      <c r="G17" s="2">
        <f t="shared" si="17"/>
        <v>0.15581272001067675</v>
      </c>
      <c r="H17" s="2">
        <f t="shared" si="18"/>
        <v>0.041803412685791325</v>
      </c>
      <c r="I17" s="2">
        <f t="shared" si="19"/>
        <v>3.800310244162848</v>
      </c>
      <c r="J17" s="2">
        <f t="shared" si="20"/>
        <v>0.25968786668446125</v>
      </c>
      <c r="K17" s="2">
        <f t="shared" si="21"/>
        <v>0.25968786668446125</v>
      </c>
      <c r="L17">
        <v>8</v>
      </c>
      <c r="M17" s="2">
        <f>M16*(1+0.041/0.58)-I17*0.011</f>
        <v>2.473492625072313</v>
      </c>
      <c r="N17" s="2">
        <f t="shared" si="12"/>
        <v>0.6319087117279939</v>
      </c>
      <c r="O17" s="2">
        <f t="shared" si="23"/>
        <v>0.3185098421868429</v>
      </c>
    </row>
    <row r="18" spans="1:15" ht="12.75">
      <c r="A18">
        <f t="shared" si="22"/>
        <v>9</v>
      </c>
      <c r="B18" s="2">
        <f t="shared" si="0"/>
        <v>1.3047731838292445</v>
      </c>
      <c r="C18" s="2">
        <f t="shared" si="13"/>
        <v>0.8872457650038863</v>
      </c>
      <c r="D18" s="2">
        <f t="shared" si="14"/>
        <v>0.41752741882535827</v>
      </c>
      <c r="E18" s="2">
        <f t="shared" si="15"/>
        <v>0.15004891614036311</v>
      </c>
      <c r="F18" s="2">
        <f t="shared" si="16"/>
        <v>0.2674785026849951</v>
      </c>
      <c r="G18" s="2">
        <f t="shared" si="17"/>
        <v>0.16048710161099708</v>
      </c>
      <c r="H18" s="2">
        <f t="shared" si="18"/>
        <v>0.043057515066365064</v>
      </c>
      <c r="I18" s="2">
        <f t="shared" si="19"/>
        <v>3.9143195514877336</v>
      </c>
      <c r="J18" s="2">
        <f t="shared" si="20"/>
        <v>0.2674785026849951</v>
      </c>
      <c r="K18" s="2">
        <f t="shared" si="21"/>
        <v>0.2674785026849951</v>
      </c>
      <c r="L18">
        <v>9</v>
      </c>
      <c r="M18" s="2">
        <f aca="true" t="shared" si="24" ref="M18:M30">M17*(1+0.041/0.58)-I18*0.011</f>
        <v>2.605285450743818</v>
      </c>
      <c r="N18" s="2">
        <f t="shared" si="12"/>
        <v>0.6461923501558156</v>
      </c>
      <c r="O18" s="2">
        <f t="shared" si="23"/>
        <v>0.35871823533249586</v>
      </c>
    </row>
    <row r="19" spans="1:15" ht="12.75">
      <c r="A19">
        <f t="shared" si="22"/>
        <v>10</v>
      </c>
      <c r="B19" s="2">
        <f t="shared" si="0"/>
        <v>1.3439163793441218</v>
      </c>
      <c r="C19" s="2">
        <f t="shared" si="13"/>
        <v>0.9138631379540029</v>
      </c>
      <c r="D19" s="2">
        <f t="shared" si="14"/>
        <v>0.430053241390119</v>
      </c>
      <c r="E19" s="2">
        <f t="shared" si="15"/>
        <v>0.15455038362457402</v>
      </c>
      <c r="F19" s="2">
        <f t="shared" si="16"/>
        <v>0.275502857765545</v>
      </c>
      <c r="G19" s="2">
        <f t="shared" si="17"/>
        <v>0.165301714659327</v>
      </c>
      <c r="H19" s="2">
        <f t="shared" si="18"/>
        <v>0.044349240518356016</v>
      </c>
      <c r="I19" s="2">
        <f t="shared" si="19"/>
        <v>4.031749138032366</v>
      </c>
      <c r="J19" s="2">
        <f t="shared" si="20"/>
        <v>0.27550285776554495</v>
      </c>
      <c r="K19" s="2">
        <f t="shared" si="21"/>
        <v>0.275502857765545</v>
      </c>
      <c r="L19">
        <v>10</v>
      </c>
      <c r="M19" s="2">
        <f t="shared" si="24"/>
        <v>2.7451029403642497</v>
      </c>
      <c r="N19" s="2">
        <f t="shared" si="12"/>
        <v>0.6610402568576524</v>
      </c>
      <c r="O19" s="2">
        <f t="shared" si="23"/>
        <v>0.39870237307565815</v>
      </c>
    </row>
    <row r="20" spans="1:15" ht="12.75">
      <c r="A20">
        <f t="shared" si="22"/>
        <v>11</v>
      </c>
      <c r="B20" s="2">
        <f t="shared" si="0"/>
        <v>1.3842338707244455</v>
      </c>
      <c r="C20" s="2">
        <f t="shared" si="13"/>
        <v>0.941279032092623</v>
      </c>
      <c r="D20" s="2">
        <f t="shared" si="14"/>
        <v>0.4429548386318226</v>
      </c>
      <c r="E20" s="2">
        <f t="shared" si="15"/>
        <v>0.15918689513331125</v>
      </c>
      <c r="F20" s="2">
        <f t="shared" si="16"/>
        <v>0.28376794349851137</v>
      </c>
      <c r="G20" s="2">
        <f t="shared" si="17"/>
        <v>0.17026076609910681</v>
      </c>
      <c r="H20" s="2">
        <f t="shared" si="18"/>
        <v>0.0456797177339067</v>
      </c>
      <c r="I20" s="2">
        <f t="shared" si="19"/>
        <v>4.152701612173336</v>
      </c>
      <c r="J20" s="2">
        <f t="shared" si="20"/>
        <v>0.2837679434985113</v>
      </c>
      <c r="K20" s="2">
        <f t="shared" si="21"/>
        <v>0.28376794349851137</v>
      </c>
      <c r="L20">
        <v>11</v>
      </c>
      <c r="M20" s="2">
        <f t="shared" si="24"/>
        <v>2.8934736028974712</v>
      </c>
      <c r="N20" s="2">
        <f t="shared" si="12"/>
        <v>0.6764747229805864</v>
      </c>
      <c r="O20" s="2">
        <f t="shared" si="23"/>
        <v>0.43843438444412786</v>
      </c>
    </row>
    <row r="21" spans="1:15" ht="12.75">
      <c r="A21">
        <f t="shared" si="22"/>
        <v>12</v>
      </c>
      <c r="B21" s="2">
        <f t="shared" si="0"/>
        <v>1.4257608868461786</v>
      </c>
      <c r="C21" s="2">
        <f t="shared" si="13"/>
        <v>0.9695174030554016</v>
      </c>
      <c r="D21" s="2">
        <f t="shared" si="14"/>
        <v>0.45624348379077717</v>
      </c>
      <c r="E21" s="2">
        <f t="shared" si="15"/>
        <v>0.16396250198731055</v>
      </c>
      <c r="F21" s="2">
        <f t="shared" si="16"/>
        <v>0.2922809818034666</v>
      </c>
      <c r="G21" s="2">
        <f t="shared" si="17"/>
        <v>0.17536858908207997</v>
      </c>
      <c r="H21" s="2">
        <f t="shared" si="18"/>
        <v>0.04705010926592389</v>
      </c>
      <c r="I21" s="2">
        <f t="shared" si="19"/>
        <v>4.2772826605385355</v>
      </c>
      <c r="J21" s="2">
        <f t="shared" si="20"/>
        <v>0.2922809818034666</v>
      </c>
      <c r="K21" s="2">
        <f t="shared" si="21"/>
        <v>0.2922809818034666</v>
      </c>
      <c r="L21">
        <v>12</v>
      </c>
      <c r="M21" s="2">
        <f t="shared" si="24"/>
        <v>3.0509621448708515</v>
      </c>
      <c r="N21" s="2">
        <f aca="true" t="shared" si="25" ref="N21:N39">M21/I22</f>
        <v>0.6925189202727554</v>
      </c>
      <c r="O21" s="2">
        <f t="shared" si="23"/>
        <v>0.4778871245766786</v>
      </c>
    </row>
    <row r="22" spans="1:15" ht="12.75">
      <c r="A22">
        <f t="shared" si="22"/>
        <v>13</v>
      </c>
      <c r="B22" s="2">
        <f t="shared" si="0"/>
        <v>1.468533713451564</v>
      </c>
      <c r="C22" s="2">
        <f t="shared" si="13"/>
        <v>0.9986029251470635</v>
      </c>
      <c r="D22" s="2">
        <f t="shared" si="14"/>
        <v>0.46993078830450047</v>
      </c>
      <c r="E22" s="2">
        <f t="shared" si="15"/>
        <v>0.16888137704692985</v>
      </c>
      <c r="F22" s="2">
        <f t="shared" si="16"/>
        <v>0.3010494112575706</v>
      </c>
      <c r="G22" s="2">
        <f t="shared" si="17"/>
        <v>0.18062964675454238</v>
      </c>
      <c r="H22" s="2">
        <f t="shared" si="18"/>
        <v>0.04846161254390161</v>
      </c>
      <c r="I22" s="2">
        <f t="shared" si="19"/>
        <v>4.405601140354692</v>
      </c>
      <c r="J22" s="2">
        <f t="shared" si="20"/>
        <v>0.3010494112575706</v>
      </c>
      <c r="K22" s="2">
        <f t="shared" si="21"/>
        <v>0.3010494112575706</v>
      </c>
      <c r="L22">
        <v>13</v>
      </c>
      <c r="M22" s="2">
        <f t="shared" si="24"/>
        <v>3.218171994291959</v>
      </c>
      <c r="N22" s="2">
        <f t="shared" si="25"/>
        <v>0.7091969358710767</v>
      </c>
      <c r="O22" s="2">
        <f t="shared" si="23"/>
        <v>0.5170342447513561</v>
      </c>
    </row>
    <row r="23" spans="1:15" ht="12.75">
      <c r="A23">
        <f t="shared" si="22"/>
        <v>14</v>
      </c>
      <c r="B23" s="2">
        <f t="shared" si="0"/>
        <v>1.512589724855111</v>
      </c>
      <c r="C23" s="2">
        <f t="shared" si="13"/>
        <v>1.0285610129014755</v>
      </c>
      <c r="D23" s="2">
        <f t="shared" si="14"/>
        <v>0.48402871195363556</v>
      </c>
      <c r="E23" s="2">
        <f t="shared" si="15"/>
        <v>0.17394781835833778</v>
      </c>
      <c r="F23" s="2">
        <f t="shared" si="16"/>
        <v>0.3100808935952978</v>
      </c>
      <c r="G23" s="2">
        <f t="shared" si="17"/>
        <v>0.18604853615717867</v>
      </c>
      <c r="H23" s="2">
        <f t="shared" si="18"/>
        <v>0.04991546092021866</v>
      </c>
      <c r="I23" s="2">
        <f t="shared" si="19"/>
        <v>4.537769174565333</v>
      </c>
      <c r="J23" s="2">
        <f t="shared" si="20"/>
        <v>0.3100808935952978</v>
      </c>
      <c r="K23" s="2">
        <f t="shared" si="21"/>
        <v>0.3100808935952978</v>
      </c>
      <c r="L23">
        <v>14</v>
      </c>
      <c r="M23" s="2">
        <f t="shared" si="24"/>
        <v>3.3957480019337583</v>
      </c>
      <c r="N23" s="2">
        <f t="shared" si="25"/>
        <v>0.7265338084632383</v>
      </c>
      <c r="O23" s="2">
        <f t="shared" si="23"/>
        <v>0.5558502576858229</v>
      </c>
    </row>
    <row r="24" spans="1:15" ht="12.75">
      <c r="A24">
        <f t="shared" si="22"/>
        <v>15</v>
      </c>
      <c r="B24" s="2">
        <f t="shared" si="0"/>
        <v>1.5579674166007644</v>
      </c>
      <c r="C24" s="2">
        <f t="shared" si="13"/>
        <v>1.05941784328852</v>
      </c>
      <c r="D24" s="2">
        <f t="shared" si="14"/>
        <v>0.4985495733122447</v>
      </c>
      <c r="E24" s="2">
        <f t="shared" si="15"/>
        <v>0.17916625290908791</v>
      </c>
      <c r="F24" s="2">
        <f t="shared" si="16"/>
        <v>0.31938332040315676</v>
      </c>
      <c r="G24" s="2">
        <f t="shared" si="17"/>
        <v>0.19162999224189406</v>
      </c>
      <c r="H24" s="2">
        <f t="shared" si="18"/>
        <v>0.051412924747825224</v>
      </c>
      <c r="I24" s="2">
        <f t="shared" si="19"/>
        <v>4.6739022498022935</v>
      </c>
      <c r="J24" s="2">
        <f t="shared" si="20"/>
        <v>0.3193833204031567</v>
      </c>
      <c r="K24" s="2">
        <f t="shared" si="21"/>
        <v>0.31938332040315676</v>
      </c>
      <c r="L24">
        <v>15</v>
      </c>
      <c r="M24" s="2">
        <f t="shared" si="24"/>
        <v>3.5843793324950437</v>
      </c>
      <c r="N24" s="2">
        <f t="shared" si="25"/>
        <v>0.7445555658782577</v>
      </c>
      <c r="O24" s="2">
        <f t="shared" si="23"/>
        <v>0.5943105978025761</v>
      </c>
    </row>
    <row r="25" spans="1:15" ht="12.75">
      <c r="A25">
        <f t="shared" si="22"/>
        <v>16</v>
      </c>
      <c r="B25" s="2">
        <f t="shared" si="0"/>
        <v>1.604706439098787</v>
      </c>
      <c r="C25" s="2">
        <f t="shared" si="13"/>
        <v>1.0912003785871753</v>
      </c>
      <c r="D25" s="2">
        <f t="shared" si="14"/>
        <v>0.513506060511612</v>
      </c>
      <c r="E25" s="2">
        <f t="shared" si="15"/>
        <v>0.18454124049636053</v>
      </c>
      <c r="F25" s="2">
        <f t="shared" si="16"/>
        <v>0.3289648200152514</v>
      </c>
      <c r="G25" s="2">
        <f t="shared" si="17"/>
        <v>0.19737889200915085</v>
      </c>
      <c r="H25" s="2">
        <f t="shared" si="18"/>
        <v>0.052955312490259976</v>
      </c>
      <c r="I25" s="2">
        <f t="shared" si="19"/>
        <v>4.8141193172963614</v>
      </c>
      <c r="J25" s="2">
        <f t="shared" si="20"/>
        <v>0.3289648200152514</v>
      </c>
      <c r="K25" s="2">
        <f t="shared" si="21"/>
        <v>0.3289648200152514</v>
      </c>
      <c r="L25">
        <v>16</v>
      </c>
      <c r="M25" s="2">
        <f t="shared" si="24"/>
        <v>3.7848025590259855</v>
      </c>
      <c r="N25" s="2">
        <f t="shared" si="25"/>
        <v>0.7632892641620322</v>
      </c>
      <c r="O25" s="2">
        <f t="shared" si="23"/>
        <v>0.6323916762010214</v>
      </c>
    </row>
    <row r="26" spans="1:15" ht="12.75">
      <c r="A26">
        <f t="shared" si="22"/>
        <v>17</v>
      </c>
      <c r="B26" s="2">
        <f t="shared" si="0"/>
        <v>1.6528476322717507</v>
      </c>
      <c r="C26" s="2">
        <f t="shared" si="13"/>
        <v>1.1239363899447905</v>
      </c>
      <c r="D26" s="2">
        <f t="shared" si="14"/>
        <v>0.5289112423269602</v>
      </c>
      <c r="E26" s="2">
        <f t="shared" si="15"/>
        <v>0.19007747771125133</v>
      </c>
      <c r="F26" s="2">
        <f t="shared" si="16"/>
        <v>0.3388337646157089</v>
      </c>
      <c r="G26" s="2">
        <f t="shared" si="17"/>
        <v>0.20330025876942534</v>
      </c>
      <c r="H26" s="2">
        <f t="shared" si="18"/>
        <v>0.05454397186496777</v>
      </c>
      <c r="I26" s="2">
        <f t="shared" si="19"/>
        <v>4.958542896815252</v>
      </c>
      <c r="J26" s="2">
        <f t="shared" si="20"/>
        <v>0.3388337646157089</v>
      </c>
      <c r="K26" s="2">
        <f t="shared" si="21"/>
        <v>0.3388337646157089</v>
      </c>
      <c r="L26">
        <v>17</v>
      </c>
      <c r="M26" s="2">
        <f t="shared" si="24"/>
        <v>3.997804974954234</v>
      </c>
      <c r="N26" s="2">
        <f t="shared" si="25"/>
        <v>0.7827630281965551</v>
      </c>
      <c r="O26" s="2">
        <f t="shared" si="23"/>
        <v>0.6700709301288359</v>
      </c>
    </row>
    <row r="27" spans="1:15" ht="12.75">
      <c r="A27">
        <f t="shared" si="22"/>
        <v>18</v>
      </c>
      <c r="B27" s="2">
        <f t="shared" si="0"/>
        <v>1.7024330612399032</v>
      </c>
      <c r="C27" s="2">
        <f t="shared" si="13"/>
        <v>1.1576544816431342</v>
      </c>
      <c r="D27" s="2">
        <f t="shared" si="14"/>
        <v>0.5447785795967691</v>
      </c>
      <c r="E27" s="2">
        <f t="shared" si="15"/>
        <v>0.19577980204258888</v>
      </c>
      <c r="F27" s="2">
        <f t="shared" si="16"/>
        <v>0.34899877755418024</v>
      </c>
      <c r="G27" s="2">
        <f t="shared" si="17"/>
        <v>0.20939926653250815</v>
      </c>
      <c r="H27" s="2">
        <f t="shared" si="18"/>
        <v>0.0561802910209168</v>
      </c>
      <c r="I27" s="2">
        <f t="shared" si="19"/>
        <v>5.10729918371971</v>
      </c>
      <c r="J27" s="2">
        <f t="shared" si="20"/>
        <v>0.3489987775541802</v>
      </c>
      <c r="K27" s="2">
        <f t="shared" si="21"/>
        <v>0.34899877755418024</v>
      </c>
      <c r="L27">
        <v>18</v>
      </c>
      <c r="M27" s="2">
        <f t="shared" si="24"/>
        <v>4.2242281390593925</v>
      </c>
      <c r="N27" s="2">
        <f t="shared" si="25"/>
        <v>0.8030060939237709</v>
      </c>
      <c r="O27" s="2">
        <f t="shared" si="23"/>
        <v>0.7073268667960977</v>
      </c>
    </row>
    <row r="28" spans="1:15" ht="12.75">
      <c r="A28">
        <f t="shared" si="22"/>
        <v>19</v>
      </c>
      <c r="B28" s="2">
        <f t="shared" si="0"/>
        <v>1.7535060530771003</v>
      </c>
      <c r="C28" s="2">
        <f t="shared" si="13"/>
        <v>1.1923841160924282</v>
      </c>
      <c r="D28" s="2">
        <f t="shared" si="14"/>
        <v>0.5611219369846722</v>
      </c>
      <c r="E28" s="2">
        <f t="shared" si="15"/>
        <v>0.20165319610386653</v>
      </c>
      <c r="F28" s="2">
        <f t="shared" si="16"/>
        <v>0.3594687408808056</v>
      </c>
      <c r="G28" s="2">
        <f t="shared" si="17"/>
        <v>0.21568124452848336</v>
      </c>
      <c r="H28" s="2">
        <f t="shared" si="18"/>
        <v>0.05786569975154431</v>
      </c>
      <c r="I28" s="2">
        <f t="shared" si="19"/>
        <v>5.260518159231301</v>
      </c>
      <c r="J28" s="2">
        <f t="shared" si="20"/>
        <v>0.3594687408808056</v>
      </c>
      <c r="K28" s="2">
        <f t="shared" si="21"/>
        <v>0.3594687408808056</v>
      </c>
      <c r="L28">
        <v>19</v>
      </c>
      <c r="M28" s="2">
        <f t="shared" si="24"/>
        <v>4.464971669827564</v>
      </c>
      <c r="N28" s="2">
        <f t="shared" si="25"/>
        <v>0.8240488522374654</v>
      </c>
      <c r="O28" s="2">
        <f t="shared" si="23"/>
        <v>0.7441391014266017</v>
      </c>
    </row>
    <row r="29" spans="1:15" ht="12.75">
      <c r="A29">
        <f t="shared" si="22"/>
        <v>20</v>
      </c>
      <c r="B29" s="2">
        <f t="shared" si="0"/>
        <v>1.8061112346694133</v>
      </c>
      <c r="C29" s="2">
        <f t="shared" si="13"/>
        <v>1.2281556395752011</v>
      </c>
      <c r="D29" s="2">
        <f t="shared" si="14"/>
        <v>0.5779555950942122</v>
      </c>
      <c r="E29" s="2">
        <f t="shared" si="15"/>
        <v>0.20770279198698252</v>
      </c>
      <c r="F29" s="2">
        <f t="shared" si="16"/>
        <v>0.37025280310722974</v>
      </c>
      <c r="G29" s="2">
        <f t="shared" si="17"/>
        <v>0.22215168186433784</v>
      </c>
      <c r="H29" s="2">
        <f t="shared" si="18"/>
        <v>0.05960167074409063</v>
      </c>
      <c r="I29" s="2">
        <f t="shared" si="19"/>
        <v>5.41833370400824</v>
      </c>
      <c r="J29" s="2">
        <f t="shared" si="20"/>
        <v>0.37025280310722974</v>
      </c>
      <c r="K29" s="2">
        <f t="shared" si="21"/>
        <v>0.37025280310722974</v>
      </c>
      <c r="L29">
        <v>20</v>
      </c>
      <c r="M29" s="2">
        <f t="shared" si="24"/>
        <v>4.720997306778181</v>
      </c>
      <c r="N29" s="2">
        <f t="shared" si="25"/>
        <v>0.8459228946090829</v>
      </c>
      <c r="O29" s="2">
        <f t="shared" si="23"/>
        <v>0.7804883894909639</v>
      </c>
    </row>
    <row r="30" spans="1:15" ht="12.75">
      <c r="A30">
        <f t="shared" si="22"/>
        <v>21</v>
      </c>
      <c r="B30" s="2">
        <f t="shared" si="0"/>
        <v>1.8602945717094954</v>
      </c>
      <c r="C30" s="2">
        <f t="shared" si="13"/>
        <v>1.265000308762457</v>
      </c>
      <c r="D30" s="2">
        <f t="shared" si="14"/>
        <v>0.5952942629470386</v>
      </c>
      <c r="E30" s="2">
        <f t="shared" si="15"/>
        <v>0.21393387574659198</v>
      </c>
      <c r="F30" s="2">
        <f t="shared" si="16"/>
        <v>0.3813603872004466</v>
      </c>
      <c r="G30" s="2">
        <f t="shared" si="17"/>
        <v>0.22881623232026796</v>
      </c>
      <c r="H30" s="2">
        <f t="shared" si="18"/>
        <v>0.061389720866413346</v>
      </c>
      <c r="I30" s="2">
        <f t="shared" si="19"/>
        <v>5.580883715128486</v>
      </c>
      <c r="J30" s="2">
        <f t="shared" si="20"/>
        <v>0.38136038720044657</v>
      </c>
      <c r="K30" s="2">
        <f t="shared" si="21"/>
        <v>0.3813603872004466</v>
      </c>
      <c r="L30">
        <v>21</v>
      </c>
      <c r="M30" s="2">
        <f t="shared" si="24"/>
        <v>4.993333257597812</v>
      </c>
      <c r="N30" s="2">
        <f t="shared" si="25"/>
        <v>0.8686610605159699</v>
      </c>
      <c r="O30" s="2">
        <f t="shared" si="23"/>
        <v>0.8163566531149283</v>
      </c>
    </row>
    <row r="31" spans="1:16" ht="12.75">
      <c r="A31">
        <f t="shared" si="22"/>
        <v>22</v>
      </c>
      <c r="B31" s="2">
        <f t="shared" si="0"/>
        <v>1.9161034088607805</v>
      </c>
      <c r="C31" s="2">
        <f t="shared" si="13"/>
        <v>1.3029503180253308</v>
      </c>
      <c r="D31" s="2">
        <f t="shared" si="14"/>
        <v>0.6131530908354498</v>
      </c>
      <c r="E31" s="2">
        <f t="shared" si="15"/>
        <v>0.22035189201898978</v>
      </c>
      <c r="F31" s="2">
        <f t="shared" si="16"/>
        <v>0.39280119881646003</v>
      </c>
      <c r="G31" s="2">
        <f t="shared" si="17"/>
        <v>0.235680719289876</v>
      </c>
      <c r="H31" s="2">
        <f t="shared" si="18"/>
        <v>0.06323141249240576</v>
      </c>
      <c r="I31" s="2">
        <f t="shared" si="19"/>
        <v>5.748310226582341</v>
      </c>
      <c r="J31" s="2">
        <f t="shared" si="20"/>
        <v>0.39280119881646003</v>
      </c>
      <c r="K31" s="2">
        <f t="shared" si="21"/>
        <v>0.39280119881646003</v>
      </c>
      <c r="L31">
        <v>22</v>
      </c>
      <c r="M31" s="2">
        <f aca="true" t="shared" si="26" ref="M31:M49">M30*(1+0.041/0.58)-I31*0.011</f>
        <v>5.283078851245942</v>
      </c>
      <c r="N31" s="2">
        <f t="shared" si="25"/>
        <v>0.8922974867432497</v>
      </c>
      <c r="O31" s="2">
        <f t="shared" si="23"/>
        <v>0.8517270017031531</v>
      </c>
      <c r="P31" t="s">
        <v>12</v>
      </c>
    </row>
    <row r="32" spans="1:15" ht="12.75">
      <c r="A32">
        <f t="shared" si="22"/>
        <v>23</v>
      </c>
      <c r="B32" s="2">
        <f t="shared" si="0"/>
        <v>1.973586511126604</v>
      </c>
      <c r="C32" s="2">
        <f t="shared" si="13"/>
        <v>1.3420388275660908</v>
      </c>
      <c r="D32" s="2">
        <f aca="true" t="shared" si="27" ref="D32:D50">E32+F32</f>
        <v>0.6315476835605134</v>
      </c>
      <c r="E32" s="2">
        <f aca="true" t="shared" si="28" ref="E32:E50">0.115*B32</f>
        <v>0.22696244877955946</v>
      </c>
      <c r="F32" s="2">
        <f aca="true" t="shared" si="29" ref="F32:F50">I32*0.041/(1-0.4)</f>
        <v>0.4045852347809539</v>
      </c>
      <c r="G32" s="2">
        <f t="shared" si="17"/>
        <v>0.2427511408685723</v>
      </c>
      <c r="H32" s="2">
        <f t="shared" si="18"/>
        <v>0.06512835486717793</v>
      </c>
      <c r="I32" s="2">
        <f aca="true" t="shared" si="30" ref="I32:I50">3*B32</f>
        <v>5.920759533379812</v>
      </c>
      <c r="J32" s="2">
        <f aca="true" t="shared" si="31" ref="J32:J50">E32+I32*0.03</f>
        <v>0.40458523478095376</v>
      </c>
      <c r="K32" s="2">
        <f aca="true" t="shared" si="32" ref="K32:K50">G32-H32+E32</f>
        <v>0.4045852347809538</v>
      </c>
      <c r="L32">
        <v>23</v>
      </c>
      <c r="M32" s="2">
        <f t="shared" si="26"/>
        <v>5.591409518622012</v>
      </c>
      <c r="N32" s="2">
        <f t="shared" si="25"/>
        <v>0.9168676586333414</v>
      </c>
      <c r="O32" s="2">
        <f t="shared" si="23"/>
        <v>0.8865837468631682</v>
      </c>
    </row>
    <row r="33" spans="1:15" ht="12.75">
      <c r="A33">
        <f t="shared" si="22"/>
        <v>24</v>
      </c>
      <c r="B33" s="2">
        <f t="shared" si="0"/>
        <v>2.032794106460402</v>
      </c>
      <c r="C33" s="2">
        <f t="shared" si="13"/>
        <v>1.3822999923930734</v>
      </c>
      <c r="D33" s="2">
        <f t="shared" si="27"/>
        <v>0.6504941140673286</v>
      </c>
      <c r="E33" s="2">
        <f t="shared" si="28"/>
        <v>0.23377132224294622</v>
      </c>
      <c r="F33" s="2">
        <f t="shared" si="29"/>
        <v>0.4167227918243824</v>
      </c>
      <c r="G33" s="2">
        <f t="shared" si="17"/>
        <v>0.2500336750946294</v>
      </c>
      <c r="H33" s="2">
        <f t="shared" si="18"/>
        <v>0.06708220551319326</v>
      </c>
      <c r="I33" s="2">
        <f t="shared" si="30"/>
        <v>6.098382319381205</v>
      </c>
      <c r="J33" s="2">
        <f t="shared" si="31"/>
        <v>0.4167227918243824</v>
      </c>
      <c r="K33" s="2">
        <f t="shared" si="32"/>
        <v>0.4167227918243824</v>
      </c>
      <c r="L33">
        <v>24</v>
      </c>
      <c r="M33" s="2">
        <f t="shared" si="26"/>
        <v>5.919582123907961</v>
      </c>
      <c r="N33" s="2">
        <f t="shared" si="25"/>
        <v>0.9424084633600688</v>
      </c>
      <c r="O33" s="2">
        <f t="shared" si="23"/>
        <v>0.9209124117557176</v>
      </c>
    </row>
    <row r="34" spans="1:15" ht="12.75">
      <c r="A34">
        <f t="shared" si="22"/>
        <v>25</v>
      </c>
      <c r="B34" s="2">
        <f t="shared" si="0"/>
        <v>2.093777929654214</v>
      </c>
      <c r="C34" s="2">
        <f t="shared" si="13"/>
        <v>1.4237689921648655</v>
      </c>
      <c r="D34" s="2">
        <f t="shared" si="27"/>
        <v>0.6700089374893484</v>
      </c>
      <c r="E34" s="2">
        <f t="shared" si="28"/>
        <v>0.2407844619102346</v>
      </c>
      <c r="F34" s="2">
        <f t="shared" si="29"/>
        <v>0.42922447557911386</v>
      </c>
      <c r="G34" s="2">
        <f t="shared" si="17"/>
        <v>0.2575346853474683</v>
      </c>
      <c r="H34" s="2">
        <f t="shared" si="18"/>
        <v>0.06909467167858904</v>
      </c>
      <c r="I34" s="2">
        <f t="shared" si="30"/>
        <v>6.281333788962641</v>
      </c>
      <c r="J34" s="2">
        <f t="shared" si="31"/>
        <v>0.4292244755791138</v>
      </c>
      <c r="K34" s="2">
        <f t="shared" si="32"/>
        <v>0.42922447557911386</v>
      </c>
      <c r="L34">
        <v>25</v>
      </c>
      <c r="M34" s="2">
        <f t="shared" si="26"/>
        <v>6.268940671333212</v>
      </c>
      <c r="N34" s="2">
        <f t="shared" si="25"/>
        <v>0.9689582453073362</v>
      </c>
      <c r="O34" s="2">
        <f t="shared" si="23"/>
        <v>0.9546997350359486</v>
      </c>
    </row>
    <row r="35" spans="1:15" ht="12.75">
      <c r="A35">
        <f t="shared" si="22"/>
        <v>26</v>
      </c>
      <c r="B35" s="2">
        <f t="shared" si="0"/>
        <v>2.1565912675438406</v>
      </c>
      <c r="C35" s="2">
        <f t="shared" si="13"/>
        <v>1.4664820619298118</v>
      </c>
      <c r="D35" s="2">
        <f t="shared" si="27"/>
        <v>0.690109205614029</v>
      </c>
      <c r="E35" s="2">
        <f t="shared" si="28"/>
        <v>0.24800799576754168</v>
      </c>
      <c r="F35" s="2">
        <f t="shared" si="29"/>
        <v>0.4421012098464874</v>
      </c>
      <c r="G35" s="2">
        <f t="shared" si="17"/>
        <v>0.2652607259078924</v>
      </c>
      <c r="H35" s="2">
        <f t="shared" si="18"/>
        <v>0.07116751182894673</v>
      </c>
      <c r="I35" s="2">
        <f t="shared" si="30"/>
        <v>6.469773802631522</v>
      </c>
      <c r="J35" s="2">
        <f t="shared" si="31"/>
        <v>0.4421012098464874</v>
      </c>
      <c r="K35" s="2">
        <f t="shared" si="32"/>
        <v>0.4421012098464874</v>
      </c>
      <c r="L35">
        <v>26</v>
      </c>
      <c r="M35" s="2">
        <f t="shared" si="26"/>
        <v>6.6409224138571314</v>
      </c>
      <c r="N35" s="2">
        <f t="shared" si="25"/>
        <v>0.9965568636355139</v>
      </c>
      <c r="O35" s="2">
        <f>O34+(H34*O34+0.08*C34)/M34</f>
        <v>0.9833913742692934</v>
      </c>
    </row>
    <row r="36" spans="1:15" ht="12.75">
      <c r="A36">
        <f t="shared" si="22"/>
        <v>27</v>
      </c>
      <c r="B36" s="2">
        <f t="shared" si="0"/>
        <v>2.2212890055701555</v>
      </c>
      <c r="C36" s="2">
        <f t="shared" si="13"/>
        <v>1.5104765237877058</v>
      </c>
      <c r="D36" s="2">
        <f t="shared" si="27"/>
        <v>0.7108124817824498</v>
      </c>
      <c r="E36" s="2">
        <f t="shared" si="28"/>
        <v>0.2554482356405679</v>
      </c>
      <c r="F36" s="2">
        <f t="shared" si="29"/>
        <v>0.4553642461418819</v>
      </c>
      <c r="G36" s="2">
        <f t="shared" si="17"/>
        <v>0.27321854768512915</v>
      </c>
      <c r="H36" s="2">
        <f t="shared" si="18"/>
        <v>0.07330253718381513</v>
      </c>
      <c r="I36" s="2">
        <f t="shared" si="30"/>
        <v>6.6638670167104666</v>
      </c>
      <c r="J36" s="2">
        <f t="shared" si="31"/>
        <v>0.45536424614188187</v>
      </c>
      <c r="K36" s="2">
        <f t="shared" si="32"/>
        <v>0.4553642461418819</v>
      </c>
      <c r="L36">
        <v>27</v>
      </c>
      <c r="M36" s="2">
        <f t="shared" si="26"/>
        <v>7.0370643921356315</v>
      </c>
      <c r="N36" s="2">
        <v>1</v>
      </c>
      <c r="O36" s="2">
        <v>1</v>
      </c>
    </row>
    <row r="37" spans="1:15" ht="12.75">
      <c r="A37">
        <f t="shared" si="22"/>
        <v>28</v>
      </c>
      <c r="B37" s="2">
        <f t="shared" si="0"/>
        <v>2.28792767573726</v>
      </c>
      <c r="C37" s="2">
        <f t="shared" si="13"/>
        <v>1.555790819501337</v>
      </c>
      <c r="D37" s="2">
        <f t="shared" si="27"/>
        <v>0.7321368562359234</v>
      </c>
      <c r="E37" s="2">
        <f t="shared" si="28"/>
        <v>0.2631116827097849</v>
      </c>
      <c r="F37" s="2">
        <f t="shared" si="29"/>
        <v>0.46902517352613843</v>
      </c>
      <c r="G37" s="2">
        <f t="shared" si="17"/>
        <v>0.28141510411568305</v>
      </c>
      <c r="H37" s="2">
        <f t="shared" si="18"/>
        <v>0.07550161329932958</v>
      </c>
      <c r="I37" s="2">
        <f t="shared" si="30"/>
        <v>6.863783027211781</v>
      </c>
      <c r="J37" s="2">
        <f t="shared" si="31"/>
        <v>0.4690251735261384</v>
      </c>
      <c r="K37" s="2">
        <f t="shared" si="32"/>
        <v>0.4690251735261384</v>
      </c>
      <c r="L37">
        <v>28</v>
      </c>
      <c r="M37" s="2">
        <f t="shared" si="26"/>
        <v>7.459010434142442</v>
      </c>
      <c r="N37" s="2">
        <v>1</v>
      </c>
      <c r="O37" s="2">
        <v>1</v>
      </c>
    </row>
    <row r="38" spans="1:15" ht="12.75">
      <c r="A38">
        <f t="shared" si="22"/>
        <v>29</v>
      </c>
      <c r="B38" s="2">
        <f t="shared" si="0"/>
        <v>2.3565655060093778</v>
      </c>
      <c r="C38" s="2">
        <f t="shared" si="13"/>
        <v>1.602464544086377</v>
      </c>
      <c r="D38" s="2">
        <f t="shared" si="27"/>
        <v>0.7541009619230009</v>
      </c>
      <c r="E38" s="2">
        <f t="shared" si="28"/>
        <v>0.27100503319107844</v>
      </c>
      <c r="F38" s="2">
        <f t="shared" si="29"/>
        <v>0.4830959287319225</v>
      </c>
      <c r="G38" s="2">
        <f t="shared" si="17"/>
        <v>0.28985755723915346</v>
      </c>
      <c r="H38" s="2">
        <f t="shared" si="18"/>
        <v>0.07776666169830945</v>
      </c>
      <c r="I38" s="2">
        <f t="shared" si="30"/>
        <v>7.069696518028133</v>
      </c>
      <c r="J38" s="2">
        <f t="shared" si="31"/>
        <v>0.4830959287319224</v>
      </c>
      <c r="K38" s="2">
        <f t="shared" si="32"/>
        <v>0.4830959287319224</v>
      </c>
      <c r="L38">
        <v>29</v>
      </c>
      <c r="M38" s="2">
        <f t="shared" si="26"/>
        <v>7.9085186479611</v>
      </c>
      <c r="N38" s="2">
        <v>1</v>
      </c>
      <c r="O38" s="2">
        <v>1</v>
      </c>
    </row>
    <row r="39" spans="1:15" ht="12.75">
      <c r="A39">
        <f t="shared" si="22"/>
        <v>30</v>
      </c>
      <c r="B39" s="2">
        <f t="shared" si="0"/>
        <v>2.427262471189659</v>
      </c>
      <c r="C39" s="2">
        <f t="shared" si="13"/>
        <v>1.6505384804089682</v>
      </c>
      <c r="D39" s="2">
        <f t="shared" si="27"/>
        <v>0.776723990780691</v>
      </c>
      <c r="E39" s="2">
        <f t="shared" si="28"/>
        <v>0.2791351841868108</v>
      </c>
      <c r="F39" s="2">
        <f t="shared" si="29"/>
        <v>0.49758880659388016</v>
      </c>
      <c r="G39" s="2">
        <f t="shared" si="17"/>
        <v>0.2985532839563281</v>
      </c>
      <c r="H39" s="2">
        <f t="shared" si="18"/>
        <v>0.08009966154925875</v>
      </c>
      <c r="I39" s="2">
        <f t="shared" si="30"/>
        <v>7.281787413568978</v>
      </c>
      <c r="J39" s="2">
        <f t="shared" si="31"/>
        <v>0.49758880659388016</v>
      </c>
      <c r="K39" s="2">
        <f t="shared" si="32"/>
        <v>0.49758880659388016</v>
      </c>
      <c r="L39">
        <v>30</v>
      </c>
      <c r="M39" s="2">
        <f t="shared" si="26"/>
        <v>8.387469442560816</v>
      </c>
      <c r="N39" s="2">
        <v>1</v>
      </c>
      <c r="O39" s="2">
        <v>1</v>
      </c>
    </row>
    <row r="40" spans="1:15" ht="12.75">
      <c r="A40">
        <f t="shared" si="22"/>
        <v>31</v>
      </c>
      <c r="B40" s="2">
        <f t="shared" si="0"/>
        <v>2.5000803453253493</v>
      </c>
      <c r="C40" s="2">
        <f t="shared" si="13"/>
        <v>1.7000546348212375</v>
      </c>
      <c r="D40" s="2">
        <f t="shared" si="27"/>
        <v>0.8000257105041119</v>
      </c>
      <c r="E40" s="2">
        <f t="shared" si="28"/>
        <v>0.28750923971241515</v>
      </c>
      <c r="F40" s="2">
        <f t="shared" si="29"/>
        <v>0.5125164707916967</v>
      </c>
      <c r="G40" s="2">
        <f t="shared" si="17"/>
        <v>0.30750988247501804</v>
      </c>
      <c r="H40" s="2">
        <f t="shared" si="18"/>
        <v>0.08250265139573652</v>
      </c>
      <c r="I40" s="2">
        <f t="shared" si="30"/>
        <v>7.500241035976048</v>
      </c>
      <c r="J40" s="2">
        <f t="shared" si="31"/>
        <v>0.5125164707916966</v>
      </c>
      <c r="K40" s="2">
        <f t="shared" si="32"/>
        <v>0.5125164707916967</v>
      </c>
      <c r="L40">
        <v>31</v>
      </c>
      <c r="M40" s="2">
        <f t="shared" si="26"/>
        <v>8.89787411382886</v>
      </c>
      <c r="N40" s="2">
        <v>1</v>
      </c>
      <c r="O40" s="2">
        <v>1</v>
      </c>
    </row>
    <row r="41" spans="1:15" ht="12.75">
      <c r="A41">
        <f t="shared" si="22"/>
        <v>32</v>
      </c>
      <c r="B41" s="2">
        <f t="shared" si="0"/>
        <v>2.5750827556851092</v>
      </c>
      <c r="C41" s="2">
        <f t="shared" si="13"/>
        <v>1.7510562738658744</v>
      </c>
      <c r="D41" s="2">
        <f t="shared" si="27"/>
        <v>0.824026481819235</v>
      </c>
      <c r="E41" s="2">
        <f t="shared" si="28"/>
        <v>0.29613451690378756</v>
      </c>
      <c r="F41" s="2">
        <f t="shared" si="29"/>
        <v>0.5278919649154474</v>
      </c>
      <c r="G41" s="2">
        <f t="shared" si="17"/>
        <v>0.31673517894926845</v>
      </c>
      <c r="H41" s="2">
        <f t="shared" si="18"/>
        <v>0.0849777309376086</v>
      </c>
      <c r="I41" s="2">
        <f t="shared" si="30"/>
        <v>7.725248267055328</v>
      </c>
      <c r="J41" s="2">
        <f t="shared" si="31"/>
        <v>0.5278919649154474</v>
      </c>
      <c r="K41" s="2">
        <f t="shared" si="32"/>
        <v>0.5278919649154474</v>
      </c>
      <c r="L41">
        <v>32</v>
      </c>
      <c r="M41" s="2">
        <f t="shared" si="26"/>
        <v>9.441884035765362</v>
      </c>
      <c r="N41" s="2">
        <v>1</v>
      </c>
      <c r="O41" s="2">
        <v>1</v>
      </c>
    </row>
    <row r="42" spans="1:15" ht="12.75">
      <c r="A42">
        <f t="shared" si="22"/>
        <v>33</v>
      </c>
      <c r="B42" s="2">
        <f t="shared" si="0"/>
        <v>2.6523352383556626</v>
      </c>
      <c r="C42" s="2">
        <f t="shared" si="13"/>
        <v>1.8035879620818507</v>
      </c>
      <c r="D42" s="2">
        <f t="shared" si="27"/>
        <v>0.848747276273812</v>
      </c>
      <c r="E42" s="2">
        <f t="shared" si="28"/>
        <v>0.3050185524109012</v>
      </c>
      <c r="F42" s="2">
        <f t="shared" si="29"/>
        <v>0.5437287238629108</v>
      </c>
      <c r="G42" s="2">
        <f t="shared" si="17"/>
        <v>0.3262372343177465</v>
      </c>
      <c r="H42" s="2">
        <f t="shared" si="18"/>
        <v>0.08752706286573686</v>
      </c>
      <c r="I42" s="2">
        <f t="shared" si="30"/>
        <v>7.9570057150669875</v>
      </c>
      <c r="J42" s="2">
        <f t="shared" si="31"/>
        <v>0.5437287238629108</v>
      </c>
      <c r="K42" s="2">
        <f t="shared" si="32"/>
        <v>0.5437287238629108</v>
      </c>
      <c r="L42">
        <v>33</v>
      </c>
      <c r="M42" s="2">
        <f t="shared" si="26"/>
        <v>10.021800499565797</v>
      </c>
      <c r="N42" s="2">
        <v>1</v>
      </c>
      <c r="O42" s="2">
        <v>1</v>
      </c>
    </row>
    <row r="43" spans="1:15" ht="12.75">
      <c r="A43">
        <f t="shared" si="22"/>
        <v>34</v>
      </c>
      <c r="B43" s="2">
        <f t="shared" si="0"/>
        <v>2.731905295506332</v>
      </c>
      <c r="C43" s="2">
        <f t="shared" si="13"/>
        <v>1.857695600944306</v>
      </c>
      <c r="D43" s="2">
        <f t="shared" si="27"/>
        <v>0.8742096945620264</v>
      </c>
      <c r="E43" s="2">
        <f t="shared" si="28"/>
        <v>0.3141691089832282</v>
      </c>
      <c r="F43" s="2">
        <f t="shared" si="29"/>
        <v>0.5600405855787981</v>
      </c>
      <c r="G43" s="2">
        <f t="shared" si="17"/>
        <v>0.33602435134727887</v>
      </c>
      <c r="H43" s="2">
        <f t="shared" si="18"/>
        <v>0.09015287475170895</v>
      </c>
      <c r="I43" s="2">
        <f t="shared" si="30"/>
        <v>8.195715886518997</v>
      </c>
      <c r="J43" s="2">
        <f t="shared" si="31"/>
        <v>0.5600405855787981</v>
      </c>
      <c r="K43" s="2">
        <f t="shared" si="32"/>
        <v>0.5600405855787981</v>
      </c>
      <c r="L43">
        <v>34</v>
      </c>
      <c r="M43" s="2">
        <f t="shared" si="26"/>
        <v>10.64008524633512</v>
      </c>
      <c r="N43" s="2">
        <v>1</v>
      </c>
      <c r="O43" s="2">
        <v>1</v>
      </c>
    </row>
    <row r="44" spans="1:15" ht="12.75">
      <c r="A44">
        <f t="shared" si="22"/>
        <v>35</v>
      </c>
      <c r="B44" s="2">
        <f t="shared" si="0"/>
        <v>2.8138624543715225</v>
      </c>
      <c r="C44" s="2">
        <f t="shared" si="13"/>
        <v>1.9134264689726355</v>
      </c>
      <c r="D44" s="2">
        <f t="shared" si="27"/>
        <v>0.9004359853988873</v>
      </c>
      <c r="E44" s="2">
        <f t="shared" si="28"/>
        <v>0.3235941822527251</v>
      </c>
      <c r="F44" s="2">
        <f t="shared" si="29"/>
        <v>0.5768418031461622</v>
      </c>
      <c r="G44" s="2">
        <f t="shared" si="17"/>
        <v>0.3461050818876973</v>
      </c>
      <c r="H44" s="2">
        <f t="shared" si="18"/>
        <v>0.09285746099426025</v>
      </c>
      <c r="I44" s="2">
        <f t="shared" si="30"/>
        <v>8.441587363114568</v>
      </c>
      <c r="J44" s="2">
        <f t="shared" si="31"/>
        <v>0.5768418031461622</v>
      </c>
      <c r="K44" s="2">
        <f t="shared" si="32"/>
        <v>0.5768418031461622</v>
      </c>
      <c r="L44">
        <v>35</v>
      </c>
      <c r="M44" s="2">
        <f t="shared" si="26"/>
        <v>11.29937174240938</v>
      </c>
      <c r="N44" s="2">
        <v>1</v>
      </c>
      <c r="O44" s="2">
        <v>1</v>
      </c>
    </row>
    <row r="45" spans="1:15" ht="12.75">
      <c r="A45">
        <f t="shared" si="22"/>
        <v>36</v>
      </c>
      <c r="B45" s="2">
        <f t="shared" si="0"/>
        <v>2.898278328002668</v>
      </c>
      <c r="C45" s="2">
        <f t="shared" si="13"/>
        <v>1.9708292630418145</v>
      </c>
      <c r="D45" s="2">
        <f t="shared" si="27"/>
        <v>0.9274490649608539</v>
      </c>
      <c r="E45" s="2">
        <f t="shared" si="28"/>
        <v>0.3333020077203068</v>
      </c>
      <c r="F45" s="2">
        <f t="shared" si="29"/>
        <v>0.5941470572405471</v>
      </c>
      <c r="G45" s="2">
        <f t="shared" si="17"/>
        <v>0.35648823434432825</v>
      </c>
      <c r="H45" s="2">
        <f t="shared" si="18"/>
        <v>0.09564318482408804</v>
      </c>
      <c r="I45" s="2">
        <f t="shared" si="30"/>
        <v>8.694834984008004</v>
      </c>
      <c r="J45" s="2">
        <f t="shared" si="31"/>
        <v>0.594147057240547</v>
      </c>
      <c r="K45" s="2">
        <f t="shared" si="32"/>
        <v>0.5941470572405471</v>
      </c>
      <c r="L45">
        <v>36</v>
      </c>
      <c r="M45" s="2">
        <f t="shared" si="26"/>
        <v>12.002477249721128</v>
      </c>
      <c r="N45" s="2">
        <v>1</v>
      </c>
      <c r="O45" s="2">
        <f>O44+(H45*O44+0.08*C44)/M44</f>
        <v>1.0220116045397816</v>
      </c>
    </row>
    <row r="46" spans="1:15" ht="12.75">
      <c r="A46">
        <f t="shared" si="22"/>
        <v>37</v>
      </c>
      <c r="B46" s="2">
        <f t="shared" si="0"/>
        <v>2.9852266778427476</v>
      </c>
      <c r="C46" s="2">
        <f t="shared" si="13"/>
        <v>2.0299541409330684</v>
      </c>
      <c r="D46" s="2">
        <f t="shared" si="27"/>
        <v>0.9552725369096793</v>
      </c>
      <c r="E46" s="2">
        <f t="shared" si="28"/>
        <v>0.343301067951916</v>
      </c>
      <c r="F46" s="2">
        <f t="shared" si="29"/>
        <v>0.6119714689577632</v>
      </c>
      <c r="G46" s="2">
        <f t="shared" si="17"/>
        <v>0.36718288137465793</v>
      </c>
      <c r="H46" s="2">
        <f t="shared" si="18"/>
        <v>0.09851248036881066</v>
      </c>
      <c r="I46" s="2">
        <f t="shared" si="30"/>
        <v>8.955680033528242</v>
      </c>
      <c r="J46" s="2">
        <f t="shared" si="31"/>
        <v>0.6119714689577633</v>
      </c>
      <c r="K46" s="2">
        <f t="shared" si="32"/>
        <v>0.6119714689577633</v>
      </c>
      <c r="L46">
        <v>37</v>
      </c>
      <c r="M46" s="2">
        <f t="shared" si="26"/>
        <v>12.752415747349847</v>
      </c>
      <c r="N46" s="2">
        <v>1</v>
      </c>
      <c r="O46" s="2">
        <v>1</v>
      </c>
    </row>
    <row r="47" spans="1:15" ht="12.75">
      <c r="A47">
        <f t="shared" si="22"/>
        <v>38</v>
      </c>
      <c r="B47" s="2">
        <f t="shared" si="0"/>
        <v>3.07478347817803</v>
      </c>
      <c r="C47" s="2">
        <f t="shared" si="13"/>
        <v>2.0908527651610607</v>
      </c>
      <c r="D47" s="2">
        <f t="shared" si="27"/>
        <v>0.9839307130169697</v>
      </c>
      <c r="E47" s="2">
        <f t="shared" si="28"/>
        <v>0.3536000999904735</v>
      </c>
      <c r="F47" s="2">
        <f t="shared" si="29"/>
        <v>0.6303306130264962</v>
      </c>
      <c r="G47" s="2">
        <f t="shared" si="17"/>
        <v>0.3781983678158977</v>
      </c>
      <c r="H47" s="2">
        <f t="shared" si="18"/>
        <v>0.10146785477987498</v>
      </c>
      <c r="I47" s="2">
        <f t="shared" si="30"/>
        <v>9.22435043453409</v>
      </c>
      <c r="J47" s="2">
        <f t="shared" si="31"/>
        <v>0.6303306130264962</v>
      </c>
      <c r="K47" s="2">
        <f t="shared" si="32"/>
        <v>0.6303306130264963</v>
      </c>
      <c r="L47">
        <v>38</v>
      </c>
      <c r="M47" s="2">
        <f t="shared" si="26"/>
        <v>13.552411764365393</v>
      </c>
      <c r="N47" s="2">
        <v>1</v>
      </c>
      <c r="O47" s="2">
        <v>1</v>
      </c>
    </row>
    <row r="48" spans="1:15" ht="12.75">
      <c r="A48">
        <f t="shared" si="22"/>
        <v>39</v>
      </c>
      <c r="B48" s="2">
        <f t="shared" si="0"/>
        <v>3.1670269825233714</v>
      </c>
      <c r="C48" s="2">
        <f t="shared" si="13"/>
        <v>2.1535783481158925</v>
      </c>
      <c r="D48" s="2">
        <f t="shared" si="27"/>
        <v>1.013448634407479</v>
      </c>
      <c r="E48" s="2">
        <f t="shared" si="28"/>
        <v>0.36420810299018774</v>
      </c>
      <c r="F48" s="2">
        <f t="shared" si="29"/>
        <v>0.6492405314172912</v>
      </c>
      <c r="G48" s="2">
        <f t="shared" si="17"/>
        <v>0.3895443188503747</v>
      </c>
      <c r="H48" s="2">
        <f t="shared" si="18"/>
        <v>0.10451189042327126</v>
      </c>
      <c r="I48" s="2">
        <f t="shared" si="30"/>
        <v>9.501080947570115</v>
      </c>
      <c r="J48" s="2">
        <f t="shared" si="31"/>
        <v>0.6492405314172911</v>
      </c>
      <c r="K48" s="2">
        <f t="shared" si="32"/>
        <v>0.6492405314172912</v>
      </c>
      <c r="L48">
        <v>39</v>
      </c>
      <c r="M48" s="2">
        <f t="shared" si="26"/>
        <v>14.405915188319677</v>
      </c>
      <c r="N48" s="2">
        <v>1</v>
      </c>
      <c r="O48" s="2">
        <v>1</v>
      </c>
    </row>
    <row r="49" spans="1:15" ht="12.75">
      <c r="A49">
        <f t="shared" si="22"/>
        <v>40</v>
      </c>
      <c r="B49" s="2">
        <f t="shared" si="0"/>
        <v>3.262037791999072</v>
      </c>
      <c r="C49" s="2">
        <f t="shared" si="13"/>
        <v>2.218185698559369</v>
      </c>
      <c r="D49" s="2">
        <f t="shared" si="27"/>
        <v>1.043852093439703</v>
      </c>
      <c r="E49" s="2">
        <f t="shared" si="28"/>
        <v>0.37513434607989327</v>
      </c>
      <c r="F49" s="2">
        <f t="shared" si="29"/>
        <v>0.6687177473598098</v>
      </c>
      <c r="G49" s="2">
        <f t="shared" si="17"/>
        <v>0.4012306484158859</v>
      </c>
      <c r="H49" s="2">
        <f t="shared" si="18"/>
        <v>0.10764724713596936</v>
      </c>
      <c r="I49" s="2">
        <f t="shared" si="30"/>
        <v>9.786113375997216</v>
      </c>
      <c r="J49" s="2">
        <f t="shared" si="31"/>
        <v>0.6687177473598097</v>
      </c>
      <c r="K49" s="2">
        <f t="shared" si="32"/>
        <v>0.6687177473598098</v>
      </c>
      <c r="L49">
        <v>40</v>
      </c>
      <c r="M49" s="2">
        <f t="shared" si="26"/>
        <v>15.316617118289066</v>
      </c>
      <c r="N49" s="2">
        <v>1</v>
      </c>
      <c r="O49" s="2">
        <v>1</v>
      </c>
    </row>
    <row r="50" spans="1:15" ht="12.75">
      <c r="A50">
        <f t="shared" si="22"/>
        <v>41</v>
      </c>
      <c r="B50" s="2">
        <f t="shared" si="0"/>
        <v>3.3598989257590444</v>
      </c>
      <c r="C50" s="2">
        <f t="shared" si="13"/>
        <v>2.28473126951615</v>
      </c>
      <c r="D50" s="2">
        <f t="shared" si="27"/>
        <v>1.0751676562428942</v>
      </c>
      <c r="E50" s="2">
        <f t="shared" si="28"/>
        <v>0.38638837646229013</v>
      </c>
      <c r="F50" s="2">
        <f t="shared" si="29"/>
        <v>0.6887792797806042</v>
      </c>
      <c r="G50" s="2">
        <f t="shared" si="17"/>
        <v>0.4132675678683625</v>
      </c>
      <c r="H50" s="2">
        <f t="shared" si="18"/>
        <v>0.11087666455004846</v>
      </c>
      <c r="I50" s="2">
        <f t="shared" si="30"/>
        <v>10.079696777277134</v>
      </c>
      <c r="J50" s="2">
        <f t="shared" si="31"/>
        <v>0.688779279780604</v>
      </c>
      <c r="K50" s="2">
        <f t="shared" si="32"/>
        <v>0.6887792797806042</v>
      </c>
      <c r="L50">
        <v>41</v>
      </c>
      <c r="N50" s="2">
        <v>1</v>
      </c>
      <c r="O50" s="2">
        <v>1</v>
      </c>
    </row>
    <row r="51" ht="12.75">
      <c r="A51">
        <f t="shared" si="22"/>
        <v>42</v>
      </c>
    </row>
    <row r="52" ht="12.75">
      <c r="A52">
        <f t="shared" si="22"/>
        <v>43</v>
      </c>
    </row>
    <row r="53" ht="12.75">
      <c r="A53">
        <f t="shared" si="22"/>
        <v>44</v>
      </c>
    </row>
    <row r="54" ht="12.75">
      <c r="A54">
        <f t="shared" si="22"/>
        <v>45</v>
      </c>
    </row>
    <row r="55" ht="12.75">
      <c r="A55">
        <f t="shared" si="22"/>
        <v>46</v>
      </c>
    </row>
    <row r="56" ht="12.75">
      <c r="A56">
        <f t="shared" si="22"/>
        <v>47</v>
      </c>
    </row>
    <row r="57" ht="12.75">
      <c r="A57">
        <f t="shared" si="22"/>
        <v>48</v>
      </c>
    </row>
    <row r="58" ht="12.75">
      <c r="A58">
        <f t="shared" si="22"/>
        <v>49</v>
      </c>
    </row>
    <row r="59" ht="12.75">
      <c r="A59">
        <f t="shared" si="22"/>
        <v>50</v>
      </c>
    </row>
    <row r="60" ht="12.75">
      <c r="A60">
        <f t="shared" si="22"/>
        <v>51</v>
      </c>
    </row>
    <row r="61" ht="12.75">
      <c r="A61">
        <f t="shared" si="22"/>
        <v>52</v>
      </c>
    </row>
    <row r="62" ht="12.75">
      <c r="A62">
        <f t="shared" si="22"/>
        <v>53</v>
      </c>
    </row>
    <row r="63" ht="12.75">
      <c r="A63">
        <f t="shared" si="22"/>
        <v>54</v>
      </c>
    </row>
    <row r="64" ht="12.75">
      <c r="A64">
        <f t="shared" si="22"/>
        <v>55</v>
      </c>
    </row>
    <row r="65" ht="12.75">
      <c r="A65">
        <f t="shared" si="22"/>
        <v>56</v>
      </c>
    </row>
    <row r="66" ht="12.75">
      <c r="A66">
        <f t="shared" si="22"/>
        <v>57</v>
      </c>
    </row>
    <row r="67" ht="12.75">
      <c r="A67">
        <f t="shared" si="22"/>
        <v>58</v>
      </c>
    </row>
  </sheetData>
  <printOptions/>
  <pageMargins left="0.25" right="0.2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0" sqref="I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 of Minneapolis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Prescott</cp:lastModifiedBy>
  <cp:lastPrinted>2002-08-15T13:58:11Z</cp:lastPrinted>
  <dcterms:created xsi:type="dcterms:W3CDTF">2002-03-19T17:46:57Z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