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Data" sheetId="1" r:id="rId1"/>
    <sheet name="Figure 1" sheetId="2" r:id="rId2"/>
  </sheets>
  <definedNames>
    <definedName name="__123Graph_A" hidden="1">'Data'!$X$4:$X$133</definedName>
    <definedName name="__123Graph_X" hidden="1">'Data'!$A$4:$A$133</definedName>
    <definedName name="_Regression_Int" localSheetId="0" hidden="1">1</definedName>
    <definedName name="_Regression_Out" hidden="1">'Data'!$AA$44</definedName>
    <definedName name="_Regression_X" hidden="1">'Data'!$W$32:$W$111</definedName>
    <definedName name="_Regression_Y" hidden="1">'Data'!$Z$32:$Z$111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<sst xmlns="http://schemas.openxmlformats.org/spreadsheetml/2006/main" count="57" uniqueCount="49">
  <si>
    <t>P</t>
  </si>
  <si>
    <t>D</t>
  </si>
  <si>
    <t>E</t>
  </si>
  <si>
    <t>R</t>
  </si>
  <si>
    <t>RealP</t>
  </si>
  <si>
    <t>RealE</t>
  </si>
  <si>
    <t>P/E</t>
  </si>
  <si>
    <t>E10</t>
  </si>
  <si>
    <t>P/E10</t>
  </si>
  <si>
    <t>RealR</t>
  </si>
  <si>
    <t>P*</t>
  </si>
  <si>
    <t>Return</t>
  </si>
  <si>
    <t>ln(1+ret)</t>
  </si>
  <si>
    <t>RealD</t>
  </si>
  <si>
    <t>P*r</t>
  </si>
  <si>
    <t>CPI</t>
  </si>
  <si>
    <t>C</t>
  </si>
  <si>
    <t>C-NonDur</t>
  </si>
  <si>
    <t>Ckuznets</t>
  </si>
  <si>
    <t xml:space="preserve">(from </t>
  </si>
  <si>
    <t>R. Shiller</t>
  </si>
  <si>
    <t>Market</t>
  </si>
  <si>
    <t>Volatility</t>
  </si>
  <si>
    <t>p. 442</t>
  </si>
  <si>
    <t>C-Service</t>
  </si>
  <si>
    <t>NIPA</t>
  </si>
  <si>
    <t>Chained</t>
  </si>
  <si>
    <t>Dollars</t>
  </si>
  <si>
    <t>in 1996</t>
  </si>
  <si>
    <t>Table 8.7</t>
  </si>
  <si>
    <t>www.bea.doc.gov/bea/dn/nipaweb</t>
  </si>
  <si>
    <t>Real</t>
  </si>
  <si>
    <t>Cons.</t>
  </si>
  <si>
    <t>Nondur.</t>
  </si>
  <si>
    <t>and</t>
  </si>
  <si>
    <t>Services</t>
  </si>
  <si>
    <t>P*C</t>
  </si>
  <si>
    <t>Notes: The Federal Reserve Board discontinued its 6-month commercial paper rate series August 1997.</t>
  </si>
  <si>
    <t xml:space="preserve">After that, the 6-month Certificate of Deposit rate, secondary market, is used in the same formula, </t>
  </si>
  <si>
    <t>converting the January and July rates into an annual yield.</t>
  </si>
  <si>
    <t>Div growth</t>
  </si>
  <si>
    <t>geo.mean</t>
  </si>
  <si>
    <t>arith mean</t>
  </si>
  <si>
    <t>return</t>
  </si>
  <si>
    <t>Stock Price Data</t>
  </si>
  <si>
    <t>An Update of Data shown in Chapter 26 of Market Volatility, R. Shiller, MIT Press, 1989</t>
  </si>
  <si>
    <t>2003 CPI estimated</t>
  </si>
  <si>
    <t>Average real rate:</t>
  </si>
  <si>
    <t>Showing Figure 1 from R. Shiller "From Efficient Markets Theory to Behavioral Finance," J. Econ. Pers.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</si>
</sst>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8.75"/>
      <name val="Arial"/>
      <family val="0"/>
    </font>
    <font>
      <b/>
      <sz val="8.7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325"/>
          <c:w val="0.957"/>
          <c:h val="0.91875"/>
        </c:manualLayout>
      </c:layout>
      <c:scatterChart>
        <c:scatterStyle val="line"/>
        <c:varyColors val="0"/>
        <c:ser>
          <c:idx val="0"/>
          <c:order val="0"/>
          <c:tx>
            <c:v>P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Data!$L$4:$L$136</c:f>
              <c:numCache>
                <c:ptCount val="13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</c:numCache>
            </c:numRef>
          </c:xVal>
          <c:yVal>
            <c:numRef>
              <c:f>Data!$M$4:$M$136</c:f>
              <c:numCache>
                <c:ptCount val="133"/>
                <c:pt idx="0">
                  <c:v>64.58344515483358</c:v>
                </c:pt>
                <c:pt idx="1">
                  <c:v>69.62942194299025</c:v>
                </c:pt>
                <c:pt idx="2">
                  <c:v>71.59635379414856</c:v>
                </c:pt>
                <c:pt idx="3">
                  <c:v>68.30504517137182</c:v>
                </c:pt>
                <c:pt idx="4">
                  <c:v>71.49543576019113</c:v>
                </c:pt>
                <c:pt idx="5">
                  <c:v>74.54869394255792</c:v>
                </c:pt>
                <c:pt idx="6">
                  <c:v>58.82199723261566</c:v>
                </c:pt>
                <c:pt idx="7">
                  <c:v>63.8443275221099</c:v>
                </c:pt>
                <c:pt idx="8">
                  <c:v>78.41014087124637</c:v>
                </c:pt>
                <c:pt idx="9">
                  <c:v>92.73396818319507</c:v>
                </c:pt>
                <c:pt idx="10">
                  <c:v>119.14183928823303</c:v>
                </c:pt>
                <c:pt idx="11">
                  <c:v>105.42582053281836</c:v>
                </c:pt>
                <c:pt idx="12">
                  <c:v>105.4372514959615</c:v>
                </c:pt>
                <c:pt idx="13">
                  <c:v>101.75803586600901</c:v>
                </c:pt>
                <c:pt idx="14">
                  <c:v>92.86564170225827</c:v>
                </c:pt>
                <c:pt idx="15">
                  <c:v>117.95953723616212</c:v>
                </c:pt>
                <c:pt idx="16">
                  <c:v>126.57965726495857</c:v>
                </c:pt>
                <c:pt idx="17">
                  <c:v>114.97920312530343</c:v>
                </c:pt>
                <c:pt idx="18">
                  <c:v>118.86691829182489</c:v>
                </c:pt>
                <c:pt idx="19">
                  <c:v>128.14485118532548</c:v>
                </c:pt>
                <c:pt idx="20">
                  <c:v>112.4709719708247</c:v>
                </c:pt>
                <c:pt idx="21">
                  <c:v>136.3546269957464</c:v>
                </c:pt>
                <c:pt idx="22">
                  <c:v>128.79337304339822</c:v>
                </c:pt>
                <c:pt idx="23">
                  <c:v>114.33003232545558</c:v>
                </c:pt>
                <c:pt idx="24">
                  <c:v>117.3676846813896</c:v>
                </c:pt>
                <c:pt idx="25">
                  <c:v>116.23551352127402</c:v>
                </c:pt>
                <c:pt idx="26">
                  <c:v>118.2530811550151</c:v>
                </c:pt>
                <c:pt idx="27">
                  <c:v>132.84058688145603</c:v>
                </c:pt>
                <c:pt idx="28">
                  <c:v>163.17514618984902</c:v>
                </c:pt>
                <c:pt idx="29">
                  <c:v>140.04270509175208</c:v>
                </c:pt>
                <c:pt idx="30">
                  <c:v>166.31963731632132</c:v>
                </c:pt>
                <c:pt idx="31">
                  <c:v>186.41750251557818</c:v>
                </c:pt>
                <c:pt idx="32">
                  <c:v>177.14853660831028</c:v>
                </c:pt>
                <c:pt idx="33">
                  <c:v>146.30719022902952</c:v>
                </c:pt>
                <c:pt idx="34">
                  <c:v>180.48793489515484</c:v>
                </c:pt>
                <c:pt idx="35">
                  <c:v>211.31861416550154</c:v>
                </c:pt>
                <c:pt idx="36">
                  <c:v>195.87796999609805</c:v>
                </c:pt>
                <c:pt idx="37">
                  <c:v>143.43587184006208</c:v>
                </c:pt>
                <c:pt idx="38">
                  <c:v>183.6580723466409</c:v>
                </c:pt>
                <c:pt idx="39">
                  <c:v>184.68655596890332</c:v>
                </c:pt>
                <c:pt idx="40">
                  <c:v>182.1036665015258</c:v>
                </c:pt>
                <c:pt idx="41">
                  <c:v>181.02201608166405</c:v>
                </c:pt>
                <c:pt idx="42">
                  <c:v>172.05</c:v>
                </c:pt>
                <c:pt idx="43">
                  <c:v>151.7481</c:v>
                </c:pt>
                <c:pt idx="44">
                  <c:v>134.26970297029706</c:v>
                </c:pt>
                <c:pt idx="45">
                  <c:v>162.64701923076925</c:v>
                </c:pt>
                <c:pt idx="46">
                  <c:v>148.2941025641026</c:v>
                </c:pt>
                <c:pt idx="47">
                  <c:v>93.3695</c:v>
                </c:pt>
                <c:pt idx="48">
                  <c:v>86.25484848484848</c:v>
                </c:pt>
                <c:pt idx="49">
                  <c:v>82.94709844559586</c:v>
                </c:pt>
                <c:pt idx="50">
                  <c:v>67.84436842105264</c:v>
                </c:pt>
                <c:pt idx="51">
                  <c:v>78.3130177514793</c:v>
                </c:pt>
                <c:pt idx="52">
                  <c:v>96.04583333333333</c:v>
                </c:pt>
                <c:pt idx="53">
                  <c:v>92.5363583815029</c:v>
                </c:pt>
                <c:pt idx="54">
                  <c:v>110.87595375722545</c:v>
                </c:pt>
                <c:pt idx="55">
                  <c:v>128.12541899441342</c:v>
                </c:pt>
                <c:pt idx="56">
                  <c:v>138.824</c:v>
                </c:pt>
                <c:pt idx="57">
                  <c:v>183.71034682080926</c:v>
                </c:pt>
                <c:pt idx="58">
                  <c:v>263.57415204678364</c:v>
                </c:pt>
                <c:pt idx="59">
                  <c:v>230.17678362573102</c:v>
                </c:pt>
                <c:pt idx="60">
                  <c:v>182.21220125786166</c:v>
                </c:pt>
                <c:pt idx="61">
                  <c:v>105.23006993006994</c:v>
                </c:pt>
                <c:pt idx="62">
                  <c:v>99.64472868217055</c:v>
                </c:pt>
                <c:pt idx="63">
                  <c:v>144.76530303030304</c:v>
                </c:pt>
                <c:pt idx="64">
                  <c:v>123.44397058823529</c:v>
                </c:pt>
                <c:pt idx="65">
                  <c:v>180.77449275362318</c:v>
                </c:pt>
                <c:pt idx="66">
                  <c:v>226.1749645390071</c:v>
                </c:pt>
                <c:pt idx="67">
                  <c:v>144.4016197183099</c:v>
                </c:pt>
                <c:pt idx="68">
                  <c:v>161.875</c:v>
                </c:pt>
                <c:pt idx="69">
                  <c:v>160.4309352517986</c:v>
                </c:pt>
                <c:pt idx="70">
                  <c:v>135.6535460992908</c:v>
                </c:pt>
                <c:pt idx="71">
                  <c:v>103.1215923566879</c:v>
                </c:pt>
                <c:pt idx="72">
                  <c:v>108.24360946745563</c:v>
                </c:pt>
                <c:pt idx="73">
                  <c:v>123.47155172413795</c:v>
                </c:pt>
                <c:pt idx="74">
                  <c:v>137.40095505617978</c:v>
                </c:pt>
                <c:pt idx="75">
                  <c:v>179.5069230769231</c:v>
                </c:pt>
                <c:pt idx="76">
                  <c:v>128.2592093023256</c:v>
                </c:pt>
                <c:pt idx="77">
                  <c:v>113.44637130801688</c:v>
                </c:pt>
                <c:pt idx="78">
                  <c:v>116.032</c:v>
                </c:pt>
                <c:pt idx="79">
                  <c:v>130.22740425531916</c:v>
                </c:pt>
                <c:pt idx="80">
                  <c:v>151.39263779527562</c:v>
                </c:pt>
                <c:pt idx="81">
                  <c:v>165.4961132075472</c:v>
                </c:pt>
                <c:pt idx="82">
                  <c:v>178.43736842105264</c:v>
                </c:pt>
                <c:pt idx="83">
                  <c:v>171.5947211895911</c:v>
                </c:pt>
                <c:pt idx="84">
                  <c:v>241.73333333333338</c:v>
                </c:pt>
                <c:pt idx="85">
                  <c:v>298.6714552238806</c:v>
                </c:pt>
                <c:pt idx="86">
                  <c:v>298.4224275362319</c:v>
                </c:pt>
                <c:pt idx="87">
                  <c:v>260.6662937062937</c:v>
                </c:pt>
                <c:pt idx="88">
                  <c:v>347.7208965517242</c:v>
                </c:pt>
                <c:pt idx="89">
                  <c:v>359.07300341296934</c:v>
                </c:pt>
                <c:pt idx="90">
                  <c:v>363.330067114094</c:v>
                </c:pt>
                <c:pt idx="91">
                  <c:v>417.4130333333333</c:v>
                </c:pt>
                <c:pt idx="92">
                  <c:v>388.0058552631579</c:v>
                </c:pt>
                <c:pt idx="93">
                  <c:v>448.556148867314</c:v>
                </c:pt>
                <c:pt idx="94">
                  <c:v>500.4344871794873</c:v>
                </c:pt>
                <c:pt idx="95">
                  <c:v>532.0413836477987</c:v>
                </c:pt>
                <c:pt idx="96">
                  <c:v>465.3734042553192</c:v>
                </c:pt>
                <c:pt idx="97">
                  <c:v>505.30064516129033</c:v>
                </c:pt>
                <c:pt idx="98">
                  <c:v>519.6587640449438</c:v>
                </c:pt>
                <c:pt idx="99">
                  <c:v>433.1535185185186</c:v>
                </c:pt>
                <c:pt idx="100">
                  <c:v>425.87278894472365</c:v>
                </c:pt>
                <c:pt idx="101">
                  <c:v>455.67615571776156</c:v>
                </c:pt>
                <c:pt idx="102">
                  <c:v>503.97995305164324</c:v>
                </c:pt>
                <c:pt idx="103">
                  <c:v>373.92152360515024</c:v>
                </c:pt>
                <c:pt idx="104">
                  <c:v>252.49765834932822</c:v>
                </c:pt>
                <c:pt idx="105">
                  <c:v>315.84025179856116</c:v>
                </c:pt>
                <c:pt idx="106">
                  <c:v>321.7222735042735</c:v>
                </c:pt>
                <c:pt idx="107">
                  <c:v>261.79720000000003</c:v>
                </c:pt>
                <c:pt idx="108">
                  <c:v>264.67676427525623</c:v>
                </c:pt>
                <c:pt idx="109">
                  <c:v>258.36415167095123</c:v>
                </c:pt>
                <c:pt idx="110">
                  <c:v>277.09725287356326</c:v>
                </c:pt>
                <c:pt idx="111">
                  <c:v>225.48106044538707</c:v>
                </c:pt>
                <c:pt idx="112">
                  <c:v>267.4453067484663</c:v>
                </c:pt>
                <c:pt idx="113">
                  <c:v>296.0403042198233</c:v>
                </c:pt>
                <c:pt idx="114">
                  <c:v>294.90893838862564</c:v>
                </c:pt>
                <c:pt idx="115">
                  <c:v>344.38729014598545</c:v>
                </c:pt>
                <c:pt idx="116">
                  <c:v>431.2559622302158</c:v>
                </c:pt>
                <c:pt idx="117">
                  <c:v>392.49804667242864</c:v>
                </c:pt>
                <c:pt idx="118">
                  <c:v>427.29011560693647</c:v>
                </c:pt>
                <c:pt idx="119">
                  <c:v>483.8034615384616</c:v>
                </c:pt>
                <c:pt idx="120">
                  <c:v>438.4335066864785</c:v>
                </c:pt>
                <c:pt idx="121">
                  <c:v>546.236813902969</c:v>
                </c:pt>
                <c:pt idx="122">
                  <c:v>553.3464165497898</c:v>
                </c:pt>
                <c:pt idx="123">
                  <c:v>586.5464227086185</c:v>
                </c:pt>
                <c:pt idx="124">
                  <c:v>561.2097471723221</c:v>
                </c:pt>
                <c:pt idx="125">
                  <c:v>721.4659715025907</c:v>
                </c:pt>
                <c:pt idx="126">
                  <c:v>873.1344186046513</c:v>
                </c:pt>
                <c:pt idx="127">
                  <c:v>1080.799306930693</c:v>
                </c:pt>
                <c:pt idx="128">
                  <c:v>1377.979312233719</c:v>
                </c:pt>
                <c:pt idx="129">
                  <c:v>1531.1579798578198</c:v>
                </c:pt>
                <c:pt idx="130">
                  <c:v>1378.056019417476</c:v>
                </c:pt>
                <c:pt idx="131">
                  <c:v>1167.250553359684</c:v>
                </c:pt>
                <c:pt idx="132">
                  <c:v>895.84</c:v>
                </c:pt>
              </c:numCache>
            </c:numRef>
          </c:yVal>
          <c:smooth val="0"/>
        </c:ser>
        <c:ser>
          <c:idx val="1"/>
          <c:order val="1"/>
          <c:tx>
            <c:v>P* Const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Data!$L$4:$L$136</c:f>
              <c:numCache>
                <c:ptCount val="13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</c:numCache>
            </c:numRef>
          </c:xVal>
          <c:yVal>
            <c:numRef>
              <c:f>Data!$N$4:$N$136</c:f>
              <c:numCache>
                <c:ptCount val="133"/>
                <c:pt idx="0">
                  <c:v>86.05514495594574</c:v>
                </c:pt>
                <c:pt idx="1">
                  <c:v>87.82168040269009</c:v>
                </c:pt>
                <c:pt idx="2">
                  <c:v>89.19586731699393</c:v>
                </c:pt>
                <c:pt idx="3">
                  <c:v>89.9856989807881</c:v>
                </c:pt>
                <c:pt idx="4">
                  <c:v>90.44446546601986</c:v>
                </c:pt>
                <c:pt idx="5">
                  <c:v>91.12831214252057</c:v>
                </c:pt>
                <c:pt idx="6">
                  <c:v>91.9042948269447</c:v>
                </c:pt>
                <c:pt idx="7">
                  <c:v>94.05307820626291</c:v>
                </c:pt>
                <c:pt idx="8">
                  <c:v>96.12121209217969</c:v>
                </c:pt>
                <c:pt idx="9">
                  <c:v>98.66106499426296</c:v>
                </c:pt>
                <c:pt idx="10">
                  <c:v>99.9037941526237</c:v>
                </c:pt>
                <c:pt idx="11">
                  <c:v>100.48875032843267</c:v>
                </c:pt>
                <c:pt idx="12">
                  <c:v>100.99696327606597</c:v>
                </c:pt>
                <c:pt idx="13">
                  <c:v>100.81858234252937</c:v>
                </c:pt>
                <c:pt idx="14">
                  <c:v>100.300772144594</c:v>
                </c:pt>
                <c:pt idx="15">
                  <c:v>101.18358351308515</c:v>
                </c:pt>
                <c:pt idx="16">
                  <c:v>102.60923248253928</c:v>
                </c:pt>
                <c:pt idx="17">
                  <c:v>103.67903975949213</c:v>
                </c:pt>
                <c:pt idx="18">
                  <c:v>105.02916388568974</c:v>
                </c:pt>
                <c:pt idx="19">
                  <c:v>106.44514776222682</c:v>
                </c:pt>
                <c:pt idx="20">
                  <c:v>108.09191238488985</c:v>
                </c:pt>
                <c:pt idx="21">
                  <c:v>109.49440673242579</c:v>
                </c:pt>
                <c:pt idx="22">
                  <c:v>110.92048441668695</c:v>
                </c:pt>
                <c:pt idx="23">
                  <c:v>111.26143782112885</c:v>
                </c:pt>
                <c:pt idx="24">
                  <c:v>112.49660414858977</c:v>
                </c:pt>
                <c:pt idx="25">
                  <c:v>114.48327086756034</c:v>
                </c:pt>
                <c:pt idx="26">
                  <c:v>116.73909817925092</c:v>
                </c:pt>
                <c:pt idx="27">
                  <c:v>119.29911835829793</c:v>
                </c:pt>
                <c:pt idx="28">
                  <c:v>121.53095121141445</c:v>
                </c:pt>
                <c:pt idx="29">
                  <c:v>124.4945624457359</c:v>
                </c:pt>
                <c:pt idx="30">
                  <c:v>125.27042072853004</c:v>
                </c:pt>
                <c:pt idx="31">
                  <c:v>125.78965497200099</c:v>
                </c:pt>
                <c:pt idx="32">
                  <c:v>126.80908854770553</c:v>
                </c:pt>
                <c:pt idx="33">
                  <c:v>127.09036392296943</c:v>
                </c:pt>
                <c:pt idx="34">
                  <c:v>128.48764849542252</c:v>
                </c:pt>
                <c:pt idx="35">
                  <c:v>129.52136860916895</c:v>
                </c:pt>
                <c:pt idx="36">
                  <c:v>129.41827524205368</c:v>
                </c:pt>
                <c:pt idx="37">
                  <c:v>128.22275697005864</c:v>
                </c:pt>
                <c:pt idx="38">
                  <c:v>128.1260675244043</c:v>
                </c:pt>
                <c:pt idx="39">
                  <c:v>128.0728604123824</c:v>
                </c:pt>
                <c:pt idx="40">
                  <c:v>126.76682876737905</c:v>
                </c:pt>
                <c:pt idx="41">
                  <c:v>125.27115802922039</c:v>
                </c:pt>
                <c:pt idx="42">
                  <c:v>124.15465698515393</c:v>
                </c:pt>
                <c:pt idx="43">
                  <c:v>123.15312955778863</c:v>
                </c:pt>
                <c:pt idx="44">
                  <c:v>123.32557753181004</c:v>
                </c:pt>
                <c:pt idx="45">
                  <c:v>123.55555652103878</c:v>
                </c:pt>
                <c:pt idx="46">
                  <c:v>122.5405149291803</c:v>
                </c:pt>
                <c:pt idx="47">
                  <c:v>121.18267314416329</c:v>
                </c:pt>
                <c:pt idx="48">
                  <c:v>122.58492444667165</c:v>
                </c:pt>
                <c:pt idx="49">
                  <c:v>125.45076553727803</c:v>
                </c:pt>
                <c:pt idx="50">
                  <c:v>128.62748035427865</c:v>
                </c:pt>
                <c:pt idx="51">
                  <c:v>131.94321151677045</c:v>
                </c:pt>
                <c:pt idx="52">
                  <c:v>134.87320033417967</c:v>
                </c:pt>
                <c:pt idx="53">
                  <c:v>137.94472693122268</c:v>
                </c:pt>
                <c:pt idx="54">
                  <c:v>140.99755409708817</c:v>
                </c:pt>
                <c:pt idx="55">
                  <c:v>143.91989569122669</c:v>
                </c:pt>
                <c:pt idx="56">
                  <c:v>145.89439971572082</c:v>
                </c:pt>
                <c:pt idx="57">
                  <c:v>147.01815091737308</c:v>
                </c:pt>
                <c:pt idx="58">
                  <c:v>147.21142113550857</c:v>
                </c:pt>
                <c:pt idx="59">
                  <c:v>146.0604387177251</c:v>
                </c:pt>
                <c:pt idx="60">
                  <c:v>143.88310960935092</c:v>
                </c:pt>
                <c:pt idx="61">
                  <c:v>142.39070049004576</c:v>
                </c:pt>
                <c:pt idx="62">
                  <c:v>144.39256147702486</c:v>
                </c:pt>
                <c:pt idx="63">
                  <c:v>147.5773697519923</c:v>
                </c:pt>
                <c:pt idx="64">
                  <c:v>151.0220107036776</c:v>
                </c:pt>
                <c:pt idx="65">
                  <c:v>154.5088752496328</c:v>
                </c:pt>
                <c:pt idx="66">
                  <c:v>154.93950527079411</c:v>
                </c:pt>
                <c:pt idx="67">
                  <c:v>154.37886585375048</c:v>
                </c:pt>
                <c:pt idx="68">
                  <c:v>157.63118104869264</c:v>
                </c:pt>
                <c:pt idx="69">
                  <c:v>159.51929933656146</c:v>
                </c:pt>
                <c:pt idx="70">
                  <c:v>160.96992453378277</c:v>
                </c:pt>
                <c:pt idx="71">
                  <c:v>162.9611074782568</c:v>
                </c:pt>
                <c:pt idx="72">
                  <c:v>167.07931440616565</c:v>
                </c:pt>
                <c:pt idx="73">
                  <c:v>171.44393351649657</c:v>
                </c:pt>
                <c:pt idx="74">
                  <c:v>175.92609387716413</c:v>
                </c:pt>
                <c:pt idx="75">
                  <c:v>180.6475257930888</c:v>
                </c:pt>
                <c:pt idx="76">
                  <c:v>186.3105720337921</c:v>
                </c:pt>
                <c:pt idx="77">
                  <c:v>191.883384597487</c:v>
                </c:pt>
                <c:pt idx="78">
                  <c:v>197.1883703294057</c:v>
                </c:pt>
                <c:pt idx="79">
                  <c:v>200.95956865761892</c:v>
                </c:pt>
                <c:pt idx="80">
                  <c:v>203.17150069294576</c:v>
                </c:pt>
                <c:pt idx="81">
                  <c:v>206.4334350831121</c:v>
                </c:pt>
                <c:pt idx="82">
                  <c:v>209.95163044060848</c:v>
                </c:pt>
                <c:pt idx="83">
                  <c:v>213.53124904883725</c:v>
                </c:pt>
                <c:pt idx="84">
                  <c:v>216.61966162281576</c:v>
                </c:pt>
                <c:pt idx="85">
                  <c:v>219.23408233703438</c:v>
                </c:pt>
                <c:pt idx="86">
                  <c:v>221.66521915981681</c:v>
                </c:pt>
                <c:pt idx="87">
                  <c:v>224.34671709305104</c:v>
                </c:pt>
                <c:pt idx="88">
                  <c:v>227.64077606683625</c:v>
                </c:pt>
                <c:pt idx="89">
                  <c:v>230.7460099029711</c:v>
                </c:pt>
                <c:pt idx="90">
                  <c:v>233.48226917132845</c:v>
                </c:pt>
                <c:pt idx="91">
                  <c:v>236.03415751349274</c:v>
                </c:pt>
                <c:pt idx="92">
                  <c:v>238.2278233978947</c:v>
                </c:pt>
                <c:pt idx="93">
                  <c:v>239.84826906628626</c:v>
                </c:pt>
                <c:pt idx="94">
                  <c:v>240.35034192683395</c:v>
                </c:pt>
                <c:pt idx="95">
                  <c:v>239.84034653707346</c:v>
                </c:pt>
                <c:pt idx="96">
                  <c:v>238.96767148408907</c:v>
                </c:pt>
                <c:pt idx="97">
                  <c:v>238.3469016850286</c:v>
                </c:pt>
                <c:pt idx="98">
                  <c:v>237.567634352686</c:v>
                </c:pt>
                <c:pt idx="99">
                  <c:v>237.24657313803633</c:v>
                </c:pt>
                <c:pt idx="100">
                  <c:v>237.8137035389567</c:v>
                </c:pt>
                <c:pt idx="101">
                  <c:v>239.23064421788118</c:v>
                </c:pt>
                <c:pt idx="102">
                  <c:v>240.88756796528975</c:v>
                </c:pt>
                <c:pt idx="103">
                  <c:v>242.92798057059605</c:v>
                </c:pt>
                <c:pt idx="104">
                  <c:v>245.76866208809744</c:v>
                </c:pt>
                <c:pt idx="105">
                  <c:v>249.3617580134265</c:v>
                </c:pt>
                <c:pt idx="106">
                  <c:v>252.60588584970012</c:v>
                </c:pt>
                <c:pt idx="107">
                  <c:v>255.00482383121138</c:v>
                </c:pt>
                <c:pt idx="108">
                  <c:v>257.6582801965146</c:v>
                </c:pt>
                <c:pt idx="109">
                  <c:v>260.7999396482137</c:v>
                </c:pt>
                <c:pt idx="110">
                  <c:v>264.5026472461145</c:v>
                </c:pt>
                <c:pt idx="111">
                  <c:v>268.5484616739749</c:v>
                </c:pt>
                <c:pt idx="112">
                  <c:v>272.8761547637721</c:v>
                </c:pt>
                <c:pt idx="113">
                  <c:v>277.62157960135454</c:v>
                </c:pt>
                <c:pt idx="114">
                  <c:v>282.3361234866178</c:v>
                </c:pt>
                <c:pt idx="115">
                  <c:v>287.2286227790531</c:v>
                </c:pt>
                <c:pt idx="116">
                  <c:v>291.98715811018616</c:v>
                </c:pt>
                <c:pt idx="117">
                  <c:v>296.73727321552076</c:v>
                </c:pt>
                <c:pt idx="118">
                  <c:v>300.99166591745364</c:v>
                </c:pt>
                <c:pt idx="119">
                  <c:v>304.2944640810976</c:v>
                </c:pt>
                <c:pt idx="120">
                  <c:v>307.20619251785286</c:v>
                </c:pt>
                <c:pt idx="121">
                  <c:v>310.61271123200413</c:v>
                </c:pt>
                <c:pt idx="122">
                  <c:v>314.54147425523377</c:v>
                </c:pt>
                <c:pt idx="123">
                  <c:v>318.88115858681374</c:v>
                </c:pt>
                <c:pt idx="124">
                  <c:v>323.19222010518513</c:v>
                </c:pt>
                <c:pt idx="125">
                  <c:v>327.47711741192705</c:v>
                </c:pt>
                <c:pt idx="126">
                  <c:v>331.2088242148342</c:v>
                </c:pt>
                <c:pt idx="127">
                  <c:v>334.75159100225085</c:v>
                </c:pt>
                <c:pt idx="128">
                  <c:v>338.01154560314916</c:v>
                </c:pt>
                <c:pt idx="129">
                  <c:v>341.43590004788604</c:v>
                </c:pt>
                <c:pt idx="130">
                  <c:v>346.24052853527945</c:v>
                </c:pt>
                <c:pt idx="131">
                  <c:v>352.14732732999886</c:v>
                </c:pt>
                <c:pt idx="132">
                  <c:v>358.77163019098066</c:v>
                </c:pt>
              </c:numCache>
            </c:numRef>
          </c:yVal>
          <c:smooth val="0"/>
        </c:ser>
        <c:ser>
          <c:idx val="2"/>
          <c:order val="2"/>
          <c:tx>
            <c:v>P* 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Data!$L$4:$L$136</c:f>
              <c:numCache>
                <c:ptCount val="13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</c:numCache>
            </c:numRef>
          </c:xVal>
          <c:yVal>
            <c:numRef>
              <c:f>Data!$O$4:$O$136</c:f>
              <c:numCache>
                <c:ptCount val="133"/>
                <c:pt idx="0">
                  <c:v>50.6490075310287</c:v>
                </c:pt>
                <c:pt idx="1">
                  <c:v>50.89896240836094</c:v>
                </c:pt>
                <c:pt idx="2">
                  <c:v>50.96957574595167</c:v>
                </c:pt>
                <c:pt idx="3">
                  <c:v>54.00817873264008</c:v>
                </c:pt>
                <c:pt idx="4">
                  <c:v>57.855307370148665</c:v>
                </c:pt>
                <c:pt idx="5">
                  <c:v>60.833615534885325</c:v>
                </c:pt>
                <c:pt idx="6">
                  <c:v>60.40695181685922</c:v>
                </c:pt>
                <c:pt idx="7">
                  <c:v>72.6800842782029</c:v>
                </c:pt>
                <c:pt idx="8">
                  <c:v>82.95095470592264</c:v>
                </c:pt>
                <c:pt idx="9">
                  <c:v>71.4678503562371</c:v>
                </c:pt>
                <c:pt idx="10">
                  <c:v>76.5598507906195</c:v>
                </c:pt>
                <c:pt idx="11">
                  <c:v>71.34016454329426</c:v>
                </c:pt>
                <c:pt idx="12">
                  <c:v>72.73187558649605</c:v>
                </c:pt>
                <c:pt idx="13">
                  <c:v>78.01525640240904</c:v>
                </c:pt>
                <c:pt idx="14">
                  <c:v>86.54885349287478</c:v>
                </c:pt>
                <c:pt idx="15">
                  <c:v>90.5637728494738</c:v>
                </c:pt>
                <c:pt idx="16">
                  <c:v>92.40251360305777</c:v>
                </c:pt>
                <c:pt idx="17">
                  <c:v>91.34486122560847</c:v>
                </c:pt>
                <c:pt idx="18">
                  <c:v>97.96308858116161</c:v>
                </c:pt>
                <c:pt idx="19">
                  <c:v>105.36542991652442</c:v>
                </c:pt>
                <c:pt idx="20">
                  <c:v>106.82945441889316</c:v>
                </c:pt>
                <c:pt idx="21">
                  <c:v>118.18660039306349</c:v>
                </c:pt>
                <c:pt idx="22">
                  <c:v>112.83179871108352</c:v>
                </c:pt>
                <c:pt idx="23">
                  <c:v>136.82702912926084</c:v>
                </c:pt>
                <c:pt idx="24">
                  <c:v>146.13881642689844</c:v>
                </c:pt>
                <c:pt idx="25">
                  <c:v>148.49162661828512</c:v>
                </c:pt>
                <c:pt idx="26">
                  <c:v>161.50953336990466</c:v>
                </c:pt>
                <c:pt idx="27">
                  <c:v>163.19556170558045</c:v>
                </c:pt>
                <c:pt idx="28">
                  <c:v>167.00122594409183</c:v>
                </c:pt>
                <c:pt idx="29">
                  <c:v>149.4279882567827</c:v>
                </c:pt>
                <c:pt idx="30">
                  <c:v>157.95232105785152</c:v>
                </c:pt>
                <c:pt idx="31">
                  <c:v>158.90021440622863</c:v>
                </c:pt>
                <c:pt idx="32">
                  <c:v>150.82669684424098</c:v>
                </c:pt>
                <c:pt idx="33">
                  <c:v>163.30541099729874</c:v>
                </c:pt>
                <c:pt idx="34">
                  <c:v>165.62416480794337</c:v>
                </c:pt>
                <c:pt idx="35">
                  <c:v>171.07019643408455</c:v>
                </c:pt>
                <c:pt idx="36">
                  <c:v>170.4552352591128</c:v>
                </c:pt>
                <c:pt idx="37">
                  <c:v>181.05025047571883</c:v>
                </c:pt>
                <c:pt idx="38">
                  <c:v>182.76425339188228</c:v>
                </c:pt>
                <c:pt idx="39">
                  <c:v>170.16727651163478</c:v>
                </c:pt>
                <c:pt idx="40">
                  <c:v>187.61323443719502</c:v>
                </c:pt>
                <c:pt idx="41">
                  <c:v>193.97919938703595</c:v>
                </c:pt>
                <c:pt idx="42">
                  <c:v>186.91170945910616</c:v>
                </c:pt>
                <c:pt idx="43">
                  <c:v>191.14320238711426</c:v>
                </c:pt>
                <c:pt idx="44">
                  <c:v>197.0523592850797</c:v>
                </c:pt>
                <c:pt idx="45">
                  <c:v>197.8603723750927</c:v>
                </c:pt>
                <c:pt idx="46">
                  <c:v>181.32249051481497</c:v>
                </c:pt>
                <c:pt idx="47">
                  <c:v>156.60308591315146</c:v>
                </c:pt>
                <c:pt idx="48">
                  <c:v>140.783064828129</c:v>
                </c:pt>
                <c:pt idx="49">
                  <c:v>127.61032371329517</c:v>
                </c:pt>
                <c:pt idx="50">
                  <c:v>138.35061789596537</c:v>
                </c:pt>
                <c:pt idx="51">
                  <c:v>166.117685024592</c:v>
                </c:pt>
                <c:pt idx="52">
                  <c:v>174.94583395734105</c:v>
                </c:pt>
                <c:pt idx="53">
                  <c:v>178.95738849749236</c:v>
                </c:pt>
                <c:pt idx="54">
                  <c:v>187.1541213738247</c:v>
                </c:pt>
                <c:pt idx="55">
                  <c:v>188.5175207245784</c:v>
                </c:pt>
                <c:pt idx="56">
                  <c:v>200.20292649074483</c:v>
                </c:pt>
                <c:pt idx="57">
                  <c:v>209.78291823280256</c:v>
                </c:pt>
                <c:pt idx="58">
                  <c:v>220.01393481903676</c:v>
                </c:pt>
                <c:pt idx="59">
                  <c:v>230.13782555033737</c:v>
                </c:pt>
                <c:pt idx="60">
                  <c:v>253.40865064430042</c:v>
                </c:pt>
                <c:pt idx="61">
                  <c:v>285.8103100896778</c:v>
                </c:pt>
                <c:pt idx="62">
                  <c:v>329.7950971930605</c:v>
                </c:pt>
                <c:pt idx="63">
                  <c:v>333.05894264204255</c:v>
                </c:pt>
                <c:pt idx="64">
                  <c:v>332.81569841215634</c:v>
                </c:pt>
                <c:pt idx="65">
                  <c:v>336.4746875482378</c:v>
                </c:pt>
                <c:pt idx="66">
                  <c:v>334.83141444469095</c:v>
                </c:pt>
                <c:pt idx="67">
                  <c:v>337.2458372578332</c:v>
                </c:pt>
                <c:pt idx="68">
                  <c:v>350.6181596231045</c:v>
                </c:pt>
                <c:pt idx="69">
                  <c:v>359.67218509916313</c:v>
                </c:pt>
                <c:pt idx="70">
                  <c:v>361.0774984359023</c:v>
                </c:pt>
                <c:pt idx="71">
                  <c:v>331.72563513085476</c:v>
                </c:pt>
                <c:pt idx="72">
                  <c:v>316.3026135670407</c:v>
                </c:pt>
                <c:pt idx="73">
                  <c:v>314.649536542494</c:v>
                </c:pt>
                <c:pt idx="74">
                  <c:v>314.8399014972539</c:v>
                </c:pt>
                <c:pt idx="75">
                  <c:v>315.2210209316669</c:v>
                </c:pt>
                <c:pt idx="76">
                  <c:v>275.26520749461577</c:v>
                </c:pt>
                <c:pt idx="77">
                  <c:v>256.34975745880047</c:v>
                </c:pt>
                <c:pt idx="78">
                  <c:v>258.80823987931973</c:v>
                </c:pt>
                <c:pt idx="79">
                  <c:v>268.6691864031398</c:v>
                </c:pt>
                <c:pt idx="80">
                  <c:v>251.6231817385418</c:v>
                </c:pt>
                <c:pt idx="81">
                  <c:v>245.8525248621839</c:v>
                </c:pt>
                <c:pt idx="82">
                  <c:v>249.76895704069022</c:v>
                </c:pt>
                <c:pt idx="83">
                  <c:v>252.37212741345775</c:v>
                </c:pt>
                <c:pt idx="84">
                  <c:v>257.115242375541</c:v>
                </c:pt>
                <c:pt idx="85">
                  <c:v>258.69282599657504</c:v>
                </c:pt>
                <c:pt idx="86">
                  <c:v>257.0029905412257</c:v>
                </c:pt>
                <c:pt idx="87">
                  <c:v>255.35740676989604</c:v>
                </c:pt>
                <c:pt idx="88">
                  <c:v>256.2621944394733</c:v>
                </c:pt>
                <c:pt idx="89">
                  <c:v>260.6111132476148</c:v>
                </c:pt>
                <c:pt idx="90">
                  <c:v>264.2968130075081</c:v>
                </c:pt>
                <c:pt idx="91">
                  <c:v>267.0750571889086</c:v>
                </c:pt>
                <c:pt idx="92">
                  <c:v>268.9992976238987</c:v>
                </c:pt>
                <c:pt idx="93">
                  <c:v>269.7984557976341</c:v>
                </c:pt>
                <c:pt idx="94">
                  <c:v>272.6547536717534</c:v>
                </c:pt>
                <c:pt idx="95">
                  <c:v>273.1155497846895</c:v>
                </c:pt>
                <c:pt idx="96">
                  <c:v>271.7997696447838</c:v>
                </c:pt>
                <c:pt idx="97">
                  <c:v>270.51443810627217</c:v>
                </c:pt>
                <c:pt idx="98">
                  <c:v>268.68731985458226</c:v>
                </c:pt>
                <c:pt idx="99">
                  <c:v>267.42978022690556</c:v>
                </c:pt>
                <c:pt idx="100">
                  <c:v>271.7253774752577</c:v>
                </c:pt>
                <c:pt idx="101">
                  <c:v>273.7737961999062</c:v>
                </c:pt>
                <c:pt idx="102">
                  <c:v>272.4928654811022</c:v>
                </c:pt>
                <c:pt idx="103">
                  <c:v>265.5315282714998</c:v>
                </c:pt>
                <c:pt idx="104">
                  <c:v>260.6692961374913</c:v>
                </c:pt>
                <c:pt idx="105">
                  <c:v>259.1385193316578</c:v>
                </c:pt>
                <c:pt idx="106">
                  <c:v>256.8964585883752</c:v>
                </c:pt>
                <c:pt idx="107">
                  <c:v>248.8561858088981</c:v>
                </c:pt>
                <c:pt idx="108">
                  <c:v>240.9253723641452</c:v>
                </c:pt>
                <c:pt idx="109">
                  <c:v>230.1763407597677</c:v>
                </c:pt>
                <c:pt idx="110">
                  <c:v>224.5413151830394</c:v>
                </c:pt>
                <c:pt idx="111">
                  <c:v>237.72809187928434</c:v>
                </c:pt>
                <c:pt idx="112">
                  <c:v>256.98535805096515</c:v>
                </c:pt>
                <c:pt idx="113">
                  <c:v>265.60702948020526</c:v>
                </c:pt>
                <c:pt idx="114">
                  <c:v>280.5594160084858</c:v>
                </c:pt>
                <c:pt idx="115">
                  <c:v>288.9372601211746</c:v>
                </c:pt>
                <c:pt idx="116">
                  <c:v>301.56743549289416</c:v>
                </c:pt>
                <c:pt idx="117">
                  <c:v>304.5625732758206</c:v>
                </c:pt>
                <c:pt idx="118">
                  <c:v>308.99430377158575</c:v>
                </c:pt>
                <c:pt idx="119">
                  <c:v>315.5760917907048</c:v>
                </c:pt>
                <c:pt idx="120">
                  <c:v>318.2838311816526</c:v>
                </c:pt>
                <c:pt idx="121">
                  <c:v>326.2400636919732</c:v>
                </c:pt>
                <c:pt idx="122">
                  <c:v>324.0120982785015</c:v>
                </c:pt>
                <c:pt idx="123">
                  <c:v>322.6407910314386</c:v>
                </c:pt>
                <c:pt idx="124">
                  <c:v>322.7670650875288</c:v>
                </c:pt>
                <c:pt idx="125">
                  <c:v>329.0893092535396</c:v>
                </c:pt>
                <c:pt idx="126">
                  <c:v>331.7069764337701</c:v>
                </c:pt>
                <c:pt idx="127">
                  <c:v>339.0361421351079</c:v>
                </c:pt>
                <c:pt idx="128">
                  <c:v>346.31070466274696</c:v>
                </c:pt>
                <c:pt idx="129">
                  <c:v>349.2685048708876</c:v>
                </c:pt>
                <c:pt idx="130">
                  <c:v>354.75007532619105</c:v>
                </c:pt>
                <c:pt idx="131">
                  <c:v>363.5836484110221</c:v>
                </c:pt>
                <c:pt idx="132">
                  <c:v>358.77163019098066</c:v>
                </c:pt>
              </c:numCache>
            </c:numRef>
          </c:yVal>
          <c:smooth val="0"/>
        </c:ser>
        <c:ser>
          <c:idx val="3"/>
          <c:order val="3"/>
          <c:tx>
            <c:v>P* 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Data!$L$4:$L$136</c:f>
              <c:numCache>
                <c:ptCount val="13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</c:numCache>
            </c:numRef>
          </c:xVal>
          <c:yVal>
            <c:numRef>
              <c:f>Data!$P$4:$P$136</c:f>
              <c:numCache>
                <c:ptCount val="133"/>
                <c:pt idx="18">
                  <c:v>119.39172480761371</c:v>
                </c:pt>
                <c:pt idx="19">
                  <c:v>104.60497687589718</c:v>
                </c:pt>
                <c:pt idx="20">
                  <c:v>113.32060957272502</c:v>
                </c:pt>
                <c:pt idx="21">
                  <c:v>117.31504650472615</c:v>
                </c:pt>
                <c:pt idx="22">
                  <c:v>111.80516958308345</c:v>
                </c:pt>
                <c:pt idx="23">
                  <c:v>92.46452058898802</c:v>
                </c:pt>
                <c:pt idx="24">
                  <c:v>115.89671138665248</c:v>
                </c:pt>
                <c:pt idx="25">
                  <c:v>102.24788145016744</c:v>
                </c:pt>
                <c:pt idx="26">
                  <c:v>113.75483342635482</c:v>
                </c:pt>
                <c:pt idx="27">
                  <c:v>113.06769742339355</c:v>
                </c:pt>
                <c:pt idx="28">
                  <c:v>138.78808983616645</c:v>
                </c:pt>
                <c:pt idx="29">
                  <c:v>133.96694752972908</c:v>
                </c:pt>
                <c:pt idx="30">
                  <c:v>176.7106932544252</c:v>
                </c:pt>
                <c:pt idx="31">
                  <c:v>158.97218824332867</c:v>
                </c:pt>
                <c:pt idx="32">
                  <c:v>177.65718282932397</c:v>
                </c:pt>
                <c:pt idx="33">
                  <c:v>164.866980979449</c:v>
                </c:pt>
                <c:pt idx="34">
                  <c:v>173.2089575643675</c:v>
                </c:pt>
                <c:pt idx="35">
                  <c:v>214.60978281038732</c:v>
                </c:pt>
                <c:pt idx="36">
                  <c:v>212.1113631448786</c:v>
                </c:pt>
                <c:pt idx="37">
                  <c:v>161.63926182948487</c:v>
                </c:pt>
                <c:pt idx="38">
                  <c:v>192.5645235030489</c:v>
                </c:pt>
                <c:pt idx="39">
                  <c:v>184.50280875837453</c:v>
                </c:pt>
                <c:pt idx="40">
                  <c:v>195.19981887511332</c:v>
                </c:pt>
                <c:pt idx="41">
                  <c:v>190.8333060424895</c:v>
                </c:pt>
                <c:pt idx="42">
                  <c:v>191.65488258717738</c:v>
                </c:pt>
                <c:pt idx="43">
                  <c:v>164.71250314551386</c:v>
                </c:pt>
                <c:pt idx="44">
                  <c:v>140.9842662173971</c:v>
                </c:pt>
                <c:pt idx="45">
                  <c:v>161.08633179079797</c:v>
                </c:pt>
                <c:pt idx="46">
                  <c:v>133.25315984044116</c:v>
                </c:pt>
                <c:pt idx="47">
                  <c:v>134.92594982340788</c:v>
                </c:pt>
                <c:pt idx="48">
                  <c:v>132.0930175025479</c:v>
                </c:pt>
                <c:pt idx="49">
                  <c:v>140.7688169819137</c:v>
                </c:pt>
                <c:pt idx="50">
                  <c:v>168.83213038134122</c:v>
                </c:pt>
                <c:pt idx="51">
                  <c:v>163.89733748193294</c:v>
                </c:pt>
                <c:pt idx="52">
                  <c:v>185.65803741149765</c:v>
                </c:pt>
                <c:pt idx="53">
                  <c:v>213.78418479418858</c:v>
                </c:pt>
                <c:pt idx="54">
                  <c:v>171.34276096239034</c:v>
                </c:pt>
                <c:pt idx="55">
                  <c:v>200.74955904914356</c:v>
                </c:pt>
                <c:pt idx="56">
                  <c:v>201.85012976096542</c:v>
                </c:pt>
                <c:pt idx="57">
                  <c:v>201.96284484819213</c:v>
                </c:pt>
                <c:pt idx="58">
                  <c:v>222.15833940645783</c:v>
                </c:pt>
                <c:pt idx="59">
                  <c:v>183.00576169245238</c:v>
                </c:pt>
                <c:pt idx="60">
                  <c:v>157.66051476690598</c:v>
                </c:pt>
                <c:pt idx="61">
                  <c:v>112.96900178865145</c:v>
                </c:pt>
                <c:pt idx="62">
                  <c:v>96.1418129305624</c:v>
                </c:pt>
                <c:pt idx="63">
                  <c:v>106.38657121395359</c:v>
                </c:pt>
                <c:pt idx="64">
                  <c:v>112.92132069424107</c:v>
                </c:pt>
                <c:pt idx="65">
                  <c:v>134.64393213310362</c:v>
                </c:pt>
                <c:pt idx="66">
                  <c:v>137.5839622110084</c:v>
                </c:pt>
                <c:pt idx="67">
                  <c:v>124.70648265360028</c:v>
                </c:pt>
                <c:pt idx="68">
                  <c:v>130.90309918364633</c:v>
                </c:pt>
                <c:pt idx="69">
                  <c:v>135.63857028023176</c:v>
                </c:pt>
                <c:pt idx="70">
                  <c:v>147.98680345379003</c:v>
                </c:pt>
                <c:pt idx="71">
                  <c:v>148.05963700970867</c:v>
                </c:pt>
                <c:pt idx="72">
                  <c:v>154.5037711036413</c:v>
                </c:pt>
                <c:pt idx="73">
                  <c:v>159.69892171600756</c:v>
                </c:pt>
                <c:pt idx="74">
                  <c:v>174.18033879609598</c:v>
                </c:pt>
                <c:pt idx="75">
                  <c:v>202.42292964516136</c:v>
                </c:pt>
                <c:pt idx="76">
                  <c:v>191.08149656620793</c:v>
                </c:pt>
                <c:pt idx="77">
                  <c:v>186.77673291725378</c:v>
                </c:pt>
                <c:pt idx="78">
                  <c:v>181.45666119066462</c:v>
                </c:pt>
                <c:pt idx="79">
                  <c:v>185.97502121292428</c:v>
                </c:pt>
                <c:pt idx="80">
                  <c:v>186.8999222308703</c:v>
                </c:pt>
                <c:pt idx="81">
                  <c:v>191.35496722360165</c:v>
                </c:pt>
                <c:pt idx="82">
                  <c:v>193.95342554856055</c:v>
                </c:pt>
                <c:pt idx="83">
                  <c:v>190.00496432275233</c:v>
                </c:pt>
                <c:pt idx="84">
                  <c:v>198.13943782410516</c:v>
                </c:pt>
                <c:pt idx="85">
                  <c:v>202.39362475530024</c:v>
                </c:pt>
                <c:pt idx="86">
                  <c:v>197.5804171925233</c:v>
                </c:pt>
                <c:pt idx="87">
                  <c:v>191.2364825079386</c:v>
                </c:pt>
                <c:pt idx="88">
                  <c:v>197.9415684725136</c:v>
                </c:pt>
                <c:pt idx="89">
                  <c:v>192.7797286537641</c:v>
                </c:pt>
                <c:pt idx="90">
                  <c:v>189.21906878104846</c:v>
                </c:pt>
                <c:pt idx="91">
                  <c:v>191.93742305691597</c:v>
                </c:pt>
                <c:pt idx="92">
                  <c:v>191.1560805681849</c:v>
                </c:pt>
                <c:pt idx="93">
                  <c:v>202.55996098631456</c:v>
                </c:pt>
                <c:pt idx="94">
                  <c:v>213.35883668237796</c:v>
                </c:pt>
                <c:pt idx="95">
                  <c:v>224.7000127796043</c:v>
                </c:pt>
                <c:pt idx="96">
                  <c:v>225.45183568079565</c:v>
                </c:pt>
                <c:pt idx="97">
                  <c:v>237.10738003756222</c:v>
                </c:pt>
                <c:pt idx="98">
                  <c:v>242.35203836491598</c:v>
                </c:pt>
                <c:pt idx="99">
                  <c:v>243.49675109163252</c:v>
                </c:pt>
                <c:pt idx="100">
                  <c:v>241.9247080921651</c:v>
                </c:pt>
                <c:pt idx="101">
                  <c:v>258.2425167130185</c:v>
                </c:pt>
                <c:pt idx="102">
                  <c:v>270.0902253867059</c:v>
                </c:pt>
                <c:pt idx="103">
                  <c:v>253.80621267600722</c:v>
                </c:pt>
                <c:pt idx="104">
                  <c:v>254.24218573786248</c:v>
                </c:pt>
                <c:pt idx="105">
                  <c:v>272.1176363094696</c:v>
                </c:pt>
                <c:pt idx="106">
                  <c:v>281.6611707340278</c:v>
                </c:pt>
                <c:pt idx="107">
                  <c:v>296.679064595338</c:v>
                </c:pt>
                <c:pt idx="108">
                  <c:v>300.39230704781505</c:v>
                </c:pt>
                <c:pt idx="109">
                  <c:v>285.68724183500876</c:v>
                </c:pt>
                <c:pt idx="110">
                  <c:v>275.99883948307337</c:v>
                </c:pt>
                <c:pt idx="111">
                  <c:v>267.1896405011644</c:v>
                </c:pt>
                <c:pt idx="112">
                  <c:v>282.6931892328174</c:v>
                </c:pt>
                <c:pt idx="113">
                  <c:v>298.26495566336706</c:v>
                </c:pt>
                <c:pt idx="114">
                  <c:v>316.86908442578135</c:v>
                </c:pt>
                <c:pt idx="115">
                  <c:v>328.14422572303596</c:v>
                </c:pt>
                <c:pt idx="116">
                  <c:v>342.0530409181055</c:v>
                </c:pt>
                <c:pt idx="117">
                  <c:v>358.4206527759305</c:v>
                </c:pt>
                <c:pt idx="118">
                  <c:v>363.3740908073271</c:v>
                </c:pt>
                <c:pt idx="119">
                  <c:v>361.17003772964864</c:v>
                </c:pt>
                <c:pt idx="120">
                  <c:v>338.58905670716484</c:v>
                </c:pt>
                <c:pt idx="121">
                  <c:v>335.35361806207175</c:v>
                </c:pt>
                <c:pt idx="122">
                  <c:v>334.1104337299747</c:v>
                </c:pt>
                <c:pt idx="123">
                  <c:v>339.2462500839841</c:v>
                </c:pt>
                <c:pt idx="124">
                  <c:v>339.40592902101207</c:v>
                </c:pt>
                <c:pt idx="125">
                  <c:v>340.5877234692238</c:v>
                </c:pt>
                <c:pt idx="126">
                  <c:v>343.59062636411346</c:v>
                </c:pt>
                <c:pt idx="127">
                  <c:v>356.29262371577937</c:v>
                </c:pt>
                <c:pt idx="128">
                  <c:v>369.80429574839263</c:v>
                </c:pt>
                <c:pt idx="129">
                  <c:v>381.6289277359685</c:v>
                </c:pt>
                <c:pt idx="130">
                  <c:v>373.60147475167537</c:v>
                </c:pt>
                <c:pt idx="131">
                  <c:v>366.12133726588274</c:v>
                </c:pt>
                <c:pt idx="132">
                  <c:v>358.77163019098066</c:v>
                </c:pt>
              </c:numCache>
            </c:numRef>
          </c:yVal>
          <c:smooth val="0"/>
        </c:ser>
        <c:axId val="61560901"/>
        <c:axId val="17177198"/>
      </c:scatterChart>
      <c:valAx>
        <c:axId val="6156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77198"/>
        <c:crossesAt val="10"/>
        <c:crossBetween val="midCat"/>
        <c:dispUnits/>
      </c:valAx>
      <c:valAx>
        <c:axId val="1717719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609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0.5145</cdr:x>
      <cdr:y>0.251</cdr:y>
    </cdr:from>
    <cdr:to>
      <cdr:x>0.6245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1285875"/>
          <a:ext cx="1066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0.8295</cdr:x>
      <cdr:y>0.36975</cdr:y>
    </cdr:from>
    <cdr:to>
      <cdr:x>0.961</cdr:x>
      <cdr:y>0.3975</cdr:y>
    </cdr:to>
    <cdr:sp>
      <cdr:nvSpPr>
        <cdr:cNvPr id="2" name="TextBox 5"/>
        <cdr:cNvSpPr txBox="1">
          <a:spLocks noChangeArrowheads="1"/>
        </cdr:cNvSpPr>
      </cdr:nvSpPr>
      <cdr:spPr>
        <a:xfrm>
          <a:off x="8058150" y="1895475"/>
          <a:ext cx="12763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/>
          </a:r>
        </a:p>
      </cdr:txBody>
    </cdr:sp>
  </cdr:relSizeAnchor>
  <cdr:relSizeAnchor xmlns:cdr="http://schemas.openxmlformats.org/drawingml/2006/chartDrawing">
    <cdr:from>
      <cdr:x>0.21825</cdr:x>
      <cdr:y>0.35525</cdr:y>
    </cdr:from>
    <cdr:to>
      <cdr:x>0.4125</cdr:x>
      <cdr:y>0.383</cdr:y>
    </cdr:to>
    <cdr:sp>
      <cdr:nvSpPr>
        <cdr:cNvPr id="3" name="TextBox 9"/>
        <cdr:cNvSpPr txBox="1">
          <a:spLocks noChangeArrowheads="1"/>
        </cdr:cNvSpPr>
      </cdr:nvSpPr>
      <cdr:spPr>
        <a:xfrm>
          <a:off x="2114550" y="1819275"/>
          <a:ext cx="1885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0.6245</cdr:x>
      <cdr:y>0.22</cdr:y>
    </cdr:from>
    <cdr:to>
      <cdr:x>0.79275</cdr:x>
      <cdr:y>0.251</cdr:y>
    </cdr:to>
    <cdr:sp>
      <cdr:nvSpPr>
        <cdr:cNvPr id="4" name="TextBox 11"/>
        <cdr:cNvSpPr txBox="1">
          <a:spLocks noChangeArrowheads="1"/>
        </cdr:cNvSpPr>
      </cdr:nvSpPr>
      <cdr:spPr>
        <a:xfrm>
          <a:off x="6057900" y="1123950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Real Stock Price (S&amp;P 500)</a:t>
          </a:r>
        </a:p>
      </cdr:txBody>
    </cdr:sp>
  </cdr:relSizeAnchor>
  <cdr:relSizeAnchor xmlns:cdr="http://schemas.openxmlformats.org/drawingml/2006/chartDrawing">
    <cdr:from>
      <cdr:x>0.108</cdr:x>
      <cdr:y>0.44025</cdr:y>
    </cdr:from>
    <cdr:to>
      <cdr:x>0.288</cdr:x>
      <cdr:y>0.4705</cdr:y>
    </cdr:to>
    <cdr:sp>
      <cdr:nvSpPr>
        <cdr:cNvPr id="5" name="TextBox 12"/>
        <cdr:cNvSpPr txBox="1">
          <a:spLocks noChangeArrowheads="1"/>
        </cdr:cNvSpPr>
      </cdr:nvSpPr>
      <cdr:spPr>
        <a:xfrm>
          <a:off x="1047750" y="2257425"/>
          <a:ext cx="1752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PDV, Constant Discount Rate</a:t>
          </a:r>
        </a:p>
      </cdr:txBody>
    </cdr:sp>
  </cdr:relSizeAnchor>
  <cdr:relSizeAnchor xmlns:cdr="http://schemas.openxmlformats.org/drawingml/2006/chartDrawing">
    <cdr:from>
      <cdr:x>0.3865</cdr:x>
      <cdr:y>0.33775</cdr:y>
    </cdr:from>
    <cdr:to>
      <cdr:x>0.51</cdr:x>
      <cdr:y>0.36875</cdr:y>
    </cdr:to>
    <cdr:sp>
      <cdr:nvSpPr>
        <cdr:cNvPr id="6" name="TextBox 13"/>
        <cdr:cNvSpPr txBox="1">
          <a:spLocks noChangeArrowheads="1"/>
        </cdr:cNvSpPr>
      </cdr:nvSpPr>
      <cdr:spPr>
        <a:xfrm>
          <a:off x="3752850" y="1733550"/>
          <a:ext cx="1200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PDV, Interest Rates</a:t>
          </a:r>
        </a:p>
      </cdr:txBody>
    </cdr:sp>
  </cdr:relSizeAnchor>
  <cdr:relSizeAnchor xmlns:cdr="http://schemas.openxmlformats.org/drawingml/2006/chartDrawing">
    <cdr:from>
      <cdr:x>0.67475</cdr:x>
      <cdr:y>0.585</cdr:y>
    </cdr:from>
    <cdr:to>
      <cdr:x>0.79275</cdr:x>
      <cdr:y>0.61625</cdr:y>
    </cdr:to>
    <cdr:sp>
      <cdr:nvSpPr>
        <cdr:cNvPr id="7" name="TextBox 14"/>
        <cdr:cNvSpPr txBox="1">
          <a:spLocks noChangeArrowheads="1"/>
        </cdr:cNvSpPr>
      </cdr:nvSpPr>
      <cdr:spPr>
        <a:xfrm>
          <a:off x="6553200" y="3000375"/>
          <a:ext cx="1143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PDV, Consumption</a:t>
          </a:r>
        </a:p>
      </cdr:txBody>
    </cdr:sp>
  </cdr:relSizeAnchor>
  <cdr:relSizeAnchor xmlns:cdr="http://schemas.openxmlformats.org/drawingml/2006/chartDrawing">
    <cdr:from>
      <cdr:x>0.16625</cdr:x>
      <cdr:y>0.4875</cdr:y>
    </cdr:from>
    <cdr:to>
      <cdr:x>0.186</cdr:x>
      <cdr:y>0.601</cdr:y>
    </cdr:to>
    <cdr:sp>
      <cdr:nvSpPr>
        <cdr:cNvPr id="8" name="Line 16"/>
        <cdr:cNvSpPr>
          <a:spLocks/>
        </cdr:cNvSpPr>
      </cdr:nvSpPr>
      <cdr:spPr>
        <a:xfrm flipH="1">
          <a:off x="1609725" y="2495550"/>
          <a:ext cx="190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0.383</cdr:y>
    </cdr:from>
    <cdr:to>
      <cdr:x>0.509</cdr:x>
      <cdr:y>0.44125</cdr:y>
    </cdr:to>
    <cdr:sp>
      <cdr:nvSpPr>
        <cdr:cNvPr id="9" name="Line 17"/>
        <cdr:cNvSpPr>
          <a:spLocks/>
        </cdr:cNvSpPr>
      </cdr:nvSpPr>
      <cdr:spPr>
        <a:xfrm>
          <a:off x="4819650" y="1962150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0.5295</cdr:y>
    </cdr:from>
    <cdr:to>
      <cdr:x>0.68175</cdr:x>
      <cdr:y>0.58575</cdr:y>
    </cdr:to>
    <cdr:sp>
      <cdr:nvSpPr>
        <cdr:cNvPr id="10" name="Line 18"/>
        <cdr:cNvSpPr>
          <a:spLocks/>
        </cdr:cNvSpPr>
      </cdr:nvSpPr>
      <cdr:spPr>
        <a:xfrm flipH="1" flipV="1">
          <a:off x="6429375" y="271462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0.79275</cdr:x>
      <cdr:y>0.252</cdr:y>
    </cdr:from>
    <cdr:to>
      <cdr:x>0.841</cdr:x>
      <cdr:y>0.325</cdr:y>
    </cdr:to>
    <cdr:sp>
      <cdr:nvSpPr>
        <cdr:cNvPr id="11" name="Line 19"/>
        <cdr:cNvSpPr>
          <a:spLocks/>
        </cdr:cNvSpPr>
      </cdr:nvSpPr>
      <cdr:spPr>
        <a:xfrm>
          <a:off x="7696200" y="1285875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33975"/>
    <xdr:graphicFrame>
      <xdr:nvGraphicFramePr>
        <xdr:cNvPr id="1" name="Shape 1025"/>
        <xdr:cNvGraphicFramePr/>
      </xdr:nvGraphicFramePr>
      <xdr:xfrm>
        <a:off x="0" y="0"/>
        <a:ext cx="9715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doc.gov/bea/dn/nipawe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17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625" defaultRowHeight="12.75"/>
  <sheetData>
    <row r="1" spans="1:3" ht="12">
      <c r="A1" t="s">
        <v>44</v>
      </c>
      <c r="C1" t="s">
        <v>45</v>
      </c>
    </row>
    <row r="2" ht="12">
      <c r="A2" t="s">
        <v>48</v>
      </c>
    </row>
    <row r="3" spans="2:26" ht="12"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9</v>
      </c>
      <c r="H3" s="1" t="s">
        <v>16</v>
      </c>
      <c r="I3" s="1" t="s">
        <v>17</v>
      </c>
      <c r="J3" s="1" t="s">
        <v>24</v>
      </c>
      <c r="K3" s="1" t="s">
        <v>18</v>
      </c>
      <c r="L3" s="1"/>
      <c r="M3" s="1" t="s">
        <v>4</v>
      </c>
      <c r="N3" s="1" t="s">
        <v>10</v>
      </c>
      <c r="O3" s="1" t="s">
        <v>14</v>
      </c>
      <c r="P3" s="1" t="s">
        <v>36</v>
      </c>
      <c r="Q3" s="1" t="s">
        <v>13</v>
      </c>
      <c r="R3" s="1" t="s">
        <v>11</v>
      </c>
      <c r="S3" s="1" t="s">
        <v>12</v>
      </c>
      <c r="T3" s="1" t="s">
        <v>5</v>
      </c>
      <c r="U3" s="1" t="s">
        <v>6</v>
      </c>
      <c r="V3" s="1" t="s">
        <v>7</v>
      </c>
      <c r="W3" s="1" t="s">
        <v>8</v>
      </c>
      <c r="X3" s="2" t="s">
        <v>9</v>
      </c>
      <c r="Y3" s="1"/>
      <c r="Z3" s="1"/>
    </row>
    <row r="4" spans="1:24" ht="12">
      <c r="A4" s="3">
        <v>1871</v>
      </c>
      <c r="B4" s="3">
        <v>4.44</v>
      </c>
      <c r="C4" s="3">
        <v>0.26</v>
      </c>
      <c r="D4" s="3">
        <v>0.4</v>
      </c>
      <c r="E4" s="3">
        <v>6.35</v>
      </c>
      <c r="F4">
        <v>12.464061</v>
      </c>
      <c r="G4">
        <f>(1+E4/100)*F4/F5</f>
        <v>1.0475042083017498</v>
      </c>
      <c r="H4" t="s">
        <v>31</v>
      </c>
      <c r="I4" t="s">
        <v>25</v>
      </c>
      <c r="J4" t="s">
        <v>25</v>
      </c>
      <c r="K4" t="s">
        <v>19</v>
      </c>
      <c r="L4" s="3">
        <f>1871</f>
        <v>1871</v>
      </c>
      <c r="M4" s="3">
        <f>B4*$F$136/F4</f>
        <v>64.58344515483358</v>
      </c>
      <c r="N4" s="3">
        <f>Q4+N5/(1+$S$141)</f>
        <v>86.05514495594574</v>
      </c>
      <c r="O4" s="3">
        <f aca="true" t="shared" si="0" ref="O4:O35">Q4+O5/(G4+$S$141-$G$140+1)</f>
        <v>50.6490075310287</v>
      </c>
      <c r="P4" s="3"/>
      <c r="Q4" s="3">
        <f>C4*$F$136/F5</f>
        <v>3.725030803534457</v>
      </c>
      <c r="R4" s="3">
        <f>(M5-M4+Q4)/M4</f>
        <v>0.13580891466324443</v>
      </c>
      <c r="S4" s="3">
        <f>LN(1+R4)</f>
        <v>0.1273450972270517</v>
      </c>
      <c r="T4" s="3">
        <f>D4*$F$136/F5</f>
        <v>5.730816620822242</v>
      </c>
      <c r="X4" s="3">
        <f>E4-100*(F5/F4-1)</f>
        <v>4.822961581301632</v>
      </c>
    </row>
    <row r="5" spans="1:24" ht="12">
      <c r="A5" s="3">
        <v>1872</v>
      </c>
      <c r="B5" s="3">
        <v>4.86</v>
      </c>
      <c r="C5" s="3">
        <v>0.3</v>
      </c>
      <c r="D5" s="3">
        <v>0.43</v>
      </c>
      <c r="E5" s="3">
        <v>7.81</v>
      </c>
      <c r="F5">
        <v>12.654392</v>
      </c>
      <c r="G5">
        <f aca="true" t="shared" si="1" ref="G5:G68">(1+E5/100)*F5/F6</f>
        <v>1.0543202085780723</v>
      </c>
      <c r="H5" t="s">
        <v>32</v>
      </c>
      <c r="I5" t="s">
        <v>26</v>
      </c>
      <c r="J5" t="s">
        <v>26</v>
      </c>
      <c r="K5" t="s">
        <v>20</v>
      </c>
      <c r="L5" s="3">
        <f>L4+1</f>
        <v>1872</v>
      </c>
      <c r="M5" s="3">
        <f aca="true" t="shared" si="2" ref="M5:M68">B5*$F$136/F5</f>
        <v>69.62942194299025</v>
      </c>
      <c r="N5" s="3">
        <f aca="true" t="shared" si="3" ref="N5:N68">Q5+N6/(1+$S$141)</f>
        <v>87.82168040269009</v>
      </c>
      <c r="O5" s="3">
        <f t="shared" si="0"/>
        <v>50.89896240836094</v>
      </c>
      <c r="P5" s="3"/>
      <c r="Q5" s="3">
        <f aca="true" t="shared" si="4" ref="Q5:Q68">C5*$F$136/F6</f>
        <v>4.20330844192653</v>
      </c>
      <c r="R5" s="3">
        <f aca="true" t="shared" si="5" ref="R5:R68">(M6-M5+Q5)/M5</f>
        <v>0.08861541746155498</v>
      </c>
      <c r="S5" s="3">
        <f aca="true" t="shared" si="6" ref="S5:S68">LN(1+R5)</f>
        <v>0.08490662956837594</v>
      </c>
      <c r="T5" s="3">
        <f aca="true" t="shared" si="7" ref="T5:T68">D5*$F$136/F6</f>
        <v>6.024742100094692</v>
      </c>
      <c r="U5" s="3">
        <f aca="true" t="shared" si="8" ref="U5:U36">M5/T4</f>
        <v>12.15</v>
      </c>
      <c r="X5" s="3">
        <f aca="true" t="shared" si="9" ref="X5:X68">E5-100*(F6/F5-1)</f>
        <v>5.554538022846128</v>
      </c>
    </row>
    <row r="6" spans="1:24" ht="12">
      <c r="A6" s="3">
        <v>1873</v>
      </c>
      <c r="B6" s="3">
        <v>5.11</v>
      </c>
      <c r="C6" s="3">
        <v>0.33</v>
      </c>
      <c r="D6" s="3">
        <v>0.46</v>
      </c>
      <c r="E6" s="3">
        <v>8.35</v>
      </c>
      <c r="F6">
        <v>12.939807</v>
      </c>
      <c r="G6">
        <f t="shared" si="1"/>
        <v>1.1335110978780967</v>
      </c>
      <c r="H6" t="s">
        <v>33</v>
      </c>
      <c r="I6" t="s">
        <v>28</v>
      </c>
      <c r="J6" t="s">
        <v>28</v>
      </c>
      <c r="K6" t="s">
        <v>21</v>
      </c>
      <c r="L6" s="3">
        <f aca="true" t="shared" si="10" ref="L6:L69">L5+1</f>
        <v>1873</v>
      </c>
      <c r="M6" s="3">
        <f t="shared" si="2"/>
        <v>71.59635379414856</v>
      </c>
      <c r="N6" s="3">
        <f t="shared" si="3"/>
        <v>89.19586731699393</v>
      </c>
      <c r="O6" s="3">
        <f t="shared" si="0"/>
        <v>50.96957574595167</v>
      </c>
      <c r="P6" s="3"/>
      <c r="Q6" s="3">
        <f t="shared" si="4"/>
        <v>4.837052555054227</v>
      </c>
      <c r="R6" s="3">
        <f t="shared" si="5"/>
        <v>0.021589701854395536</v>
      </c>
      <c r="S6" s="3">
        <f t="shared" si="6"/>
        <v>0.02135994527660993</v>
      </c>
      <c r="T6" s="3">
        <f t="shared" si="7"/>
        <v>6.742558107045286</v>
      </c>
      <c r="U6" s="3">
        <f t="shared" si="8"/>
        <v>11.883720930232558</v>
      </c>
      <c r="X6" s="3">
        <f t="shared" si="9"/>
        <v>12.762051895364444</v>
      </c>
    </row>
    <row r="7" spans="1:24" ht="12">
      <c r="A7" s="3">
        <v>1874</v>
      </c>
      <c r="B7" s="3">
        <v>4.66</v>
      </c>
      <c r="C7" s="3">
        <v>0.33</v>
      </c>
      <c r="D7" s="3">
        <v>0.46</v>
      </c>
      <c r="E7" s="3">
        <v>6.86</v>
      </c>
      <c r="F7">
        <v>12.368896</v>
      </c>
      <c r="G7">
        <f t="shared" si="1"/>
        <v>1.1480763436327566</v>
      </c>
      <c r="H7" t="s">
        <v>34</v>
      </c>
      <c r="I7" t="s">
        <v>27</v>
      </c>
      <c r="J7" t="s">
        <v>27</v>
      </c>
      <c r="K7" t="s">
        <v>22</v>
      </c>
      <c r="L7" s="3">
        <f t="shared" si="10"/>
        <v>1874</v>
      </c>
      <c r="M7" s="3">
        <f t="shared" si="2"/>
        <v>68.30504517137182</v>
      </c>
      <c r="N7" s="3">
        <f t="shared" si="3"/>
        <v>89.9856989807881</v>
      </c>
      <c r="O7" s="3">
        <f t="shared" si="0"/>
        <v>54.00817873264008</v>
      </c>
      <c r="P7" s="3"/>
      <c r="Q7" s="3">
        <f t="shared" si="4"/>
        <v>5.196804801952219</v>
      </c>
      <c r="R7" s="3">
        <f t="shared" si="5"/>
        <v>0.12279027661468839</v>
      </c>
      <c r="S7" s="3">
        <f t="shared" si="6"/>
        <v>0.11581690552392508</v>
      </c>
      <c r="T7" s="3">
        <f t="shared" si="7"/>
        <v>7.244030936054608</v>
      </c>
      <c r="U7" s="3">
        <f t="shared" si="8"/>
        <v>10.130434782608695</v>
      </c>
      <c r="X7" s="3">
        <f t="shared" si="9"/>
        <v>13.78256608835582</v>
      </c>
    </row>
    <row r="8" spans="1:24" ht="12">
      <c r="A8" s="3">
        <v>1875</v>
      </c>
      <c r="B8" s="3">
        <v>4.54</v>
      </c>
      <c r="C8" s="3">
        <v>0.3</v>
      </c>
      <c r="D8" s="3">
        <v>0.36</v>
      </c>
      <c r="E8" s="3">
        <v>4.96</v>
      </c>
      <c r="F8">
        <v>11.512651</v>
      </c>
      <c r="G8">
        <f t="shared" si="1"/>
        <v>1.114054758262401</v>
      </c>
      <c r="H8" t="s">
        <v>35</v>
      </c>
      <c r="K8">
        <v>1989</v>
      </c>
      <c r="L8" s="3">
        <f t="shared" si="10"/>
        <v>1875</v>
      </c>
      <c r="M8" s="3">
        <f t="shared" si="2"/>
        <v>71.49543576019113</v>
      </c>
      <c r="N8" s="3">
        <f t="shared" si="3"/>
        <v>90.44446546601986</v>
      </c>
      <c r="O8" s="3">
        <f t="shared" si="0"/>
        <v>57.855307370148665</v>
      </c>
      <c r="P8" s="3"/>
      <c r="Q8" s="3">
        <f t="shared" si="4"/>
        <v>5.01448613963394</v>
      </c>
      <c r="R8" s="3">
        <f t="shared" si="5"/>
        <v>0.11284278830135998</v>
      </c>
      <c r="S8" s="3">
        <f t="shared" si="6"/>
        <v>0.10691781191353943</v>
      </c>
      <c r="T8" s="3">
        <f t="shared" si="7"/>
        <v>6.017383367560728</v>
      </c>
      <c r="U8" s="3">
        <f t="shared" si="8"/>
        <v>9.869565217391305</v>
      </c>
      <c r="X8" s="3">
        <f t="shared" si="9"/>
        <v>10.745600553686554</v>
      </c>
    </row>
    <row r="9" spans="1:24" ht="12">
      <c r="A9" s="3">
        <v>1876</v>
      </c>
      <c r="B9" s="3">
        <v>4.46</v>
      </c>
      <c r="C9" s="3">
        <v>0.3</v>
      </c>
      <c r="D9" s="3">
        <v>0.28</v>
      </c>
      <c r="E9" s="3">
        <v>5.33</v>
      </c>
      <c r="F9">
        <v>10.846575</v>
      </c>
      <c r="G9">
        <f t="shared" si="1"/>
        <v>1.0441389986875944</v>
      </c>
      <c r="I9" t="s">
        <v>29</v>
      </c>
      <c r="J9" t="s">
        <v>29</v>
      </c>
      <c r="K9" t="s">
        <v>23</v>
      </c>
      <c r="L9" s="3">
        <f t="shared" si="10"/>
        <v>1876</v>
      </c>
      <c r="M9" s="3">
        <f t="shared" si="2"/>
        <v>74.54869394255792</v>
      </c>
      <c r="N9" s="3">
        <f t="shared" si="3"/>
        <v>91.12831214252057</v>
      </c>
      <c r="O9" s="3">
        <f t="shared" si="0"/>
        <v>60.833615534885325</v>
      </c>
      <c r="P9" s="3"/>
      <c r="Q9" s="3">
        <f t="shared" si="4"/>
        <v>4.9708730055731545</v>
      </c>
      <c r="R9" s="3">
        <f t="shared" si="5"/>
        <v>-0.14427917023813727</v>
      </c>
      <c r="S9" s="3">
        <f t="shared" si="6"/>
        <v>-0.155811089489244</v>
      </c>
      <c r="T9" s="3">
        <f t="shared" si="7"/>
        <v>4.639481471868278</v>
      </c>
      <c r="U9" s="3">
        <f t="shared" si="8"/>
        <v>12.38888888888889</v>
      </c>
      <c r="X9" s="3">
        <f t="shared" si="9"/>
        <v>4.452626266816938</v>
      </c>
    </row>
    <row r="10" spans="1:24" ht="12">
      <c r="A10" s="3">
        <v>1877</v>
      </c>
      <c r="B10" s="3">
        <v>3.55</v>
      </c>
      <c r="C10" s="3">
        <v>0.19</v>
      </c>
      <c r="D10" s="3">
        <v>0.3</v>
      </c>
      <c r="E10" s="3">
        <v>5.03</v>
      </c>
      <c r="F10">
        <v>10.94174</v>
      </c>
      <c r="G10">
        <f t="shared" si="1"/>
        <v>1.245205149548179</v>
      </c>
      <c r="I10" s="4" t="s">
        <v>30</v>
      </c>
      <c r="L10" s="3">
        <f t="shared" si="10"/>
        <v>1877</v>
      </c>
      <c r="M10" s="3">
        <f t="shared" si="2"/>
        <v>58.82199723261566</v>
      </c>
      <c r="N10" s="3">
        <f t="shared" si="3"/>
        <v>91.9042948269447</v>
      </c>
      <c r="O10" s="3">
        <f t="shared" si="0"/>
        <v>60.40695181685922</v>
      </c>
      <c r="P10" s="3"/>
      <c r="Q10" s="3">
        <f t="shared" si="4"/>
        <v>3.732437608984887</v>
      </c>
      <c r="R10" s="3">
        <f t="shared" si="5"/>
        <v>0.14883493098436956</v>
      </c>
      <c r="S10" s="3">
        <f t="shared" si="6"/>
        <v>0.13874832534709064</v>
      </c>
      <c r="T10" s="3">
        <f t="shared" si="7"/>
        <v>5.893322540502452</v>
      </c>
      <c r="U10" s="3">
        <f t="shared" si="8"/>
        <v>12.678571428571427</v>
      </c>
      <c r="X10" s="3">
        <f t="shared" si="9"/>
        <v>20.682452900544146</v>
      </c>
    </row>
    <row r="11" spans="1:24" ht="12">
      <c r="A11" s="3">
        <v>1878</v>
      </c>
      <c r="B11" s="3">
        <v>3.25</v>
      </c>
      <c r="C11" s="3">
        <v>0.18</v>
      </c>
      <c r="D11" s="3">
        <v>0.31</v>
      </c>
      <c r="E11" s="3">
        <v>4.9</v>
      </c>
      <c r="F11">
        <v>9.2290893</v>
      </c>
      <c r="G11">
        <f t="shared" si="1"/>
        <v>1.1695687069804697</v>
      </c>
      <c r="L11" s="3">
        <f t="shared" si="10"/>
        <v>1878</v>
      </c>
      <c r="M11" s="3">
        <f t="shared" si="2"/>
        <v>63.8443275221099</v>
      </c>
      <c r="N11" s="3">
        <f t="shared" si="3"/>
        <v>94.05307820626291</v>
      </c>
      <c r="O11" s="3">
        <f t="shared" si="0"/>
        <v>72.6800842782029</v>
      </c>
      <c r="P11" s="3"/>
      <c r="Q11" s="3">
        <f t="shared" si="4"/>
        <v>3.9424093175486994</v>
      </c>
      <c r="R11" s="3">
        <f t="shared" si="5"/>
        <v>0.28989611740018084</v>
      </c>
      <c r="S11" s="3">
        <f t="shared" si="6"/>
        <v>0.25456168598378826</v>
      </c>
      <c r="T11" s="3">
        <f t="shared" si="7"/>
        <v>6.789704935778317</v>
      </c>
      <c r="U11" s="3">
        <f t="shared" si="8"/>
        <v>10.833333333333334</v>
      </c>
      <c r="X11" s="3">
        <f t="shared" si="9"/>
        <v>15.208817794189063</v>
      </c>
    </row>
    <row r="12" spans="1:24" ht="12">
      <c r="A12" s="3">
        <v>1879</v>
      </c>
      <c r="B12" s="3">
        <v>3.58</v>
      </c>
      <c r="C12" s="3">
        <v>0.2</v>
      </c>
      <c r="D12" s="3">
        <v>0.38</v>
      </c>
      <c r="E12" s="3">
        <v>4.25</v>
      </c>
      <c r="F12">
        <v>8.2776793</v>
      </c>
      <c r="G12">
        <f t="shared" si="1"/>
        <v>0.8637832936429551</v>
      </c>
      <c r="L12" s="3">
        <f t="shared" si="10"/>
        <v>1879</v>
      </c>
      <c r="M12" s="3">
        <f t="shared" si="2"/>
        <v>78.41014087124637</v>
      </c>
      <c r="N12" s="3">
        <f t="shared" si="3"/>
        <v>96.12121209217969</v>
      </c>
      <c r="O12" s="3">
        <f t="shared" si="0"/>
        <v>82.95095470592264</v>
      </c>
      <c r="P12" s="3"/>
      <c r="Q12" s="3">
        <f t="shared" si="4"/>
        <v>3.629509517933271</v>
      </c>
      <c r="R12" s="3">
        <f t="shared" si="5"/>
        <v>0.22896702684621256</v>
      </c>
      <c r="S12" s="3">
        <f t="shared" si="6"/>
        <v>0.20617400096948119</v>
      </c>
      <c r="T12" s="3">
        <f t="shared" si="7"/>
        <v>6.896068084073215</v>
      </c>
      <c r="U12" s="3">
        <f t="shared" si="8"/>
        <v>11.548387096774194</v>
      </c>
      <c r="X12" s="3">
        <f t="shared" si="9"/>
        <v>-16.439993389813964</v>
      </c>
    </row>
    <row r="13" spans="1:24" ht="12">
      <c r="A13" s="3">
        <v>1880</v>
      </c>
      <c r="B13" s="3">
        <v>5.11</v>
      </c>
      <c r="C13" s="3">
        <v>0.26</v>
      </c>
      <c r="D13" s="3">
        <v>0.49</v>
      </c>
      <c r="E13" s="3">
        <v>5.1</v>
      </c>
      <c r="F13">
        <v>9.9903306</v>
      </c>
      <c r="G13">
        <f t="shared" si="1"/>
        <v>1.1147010838820455</v>
      </c>
      <c r="L13" s="3">
        <f t="shared" si="10"/>
        <v>1880</v>
      </c>
      <c r="M13" s="3">
        <f t="shared" si="2"/>
        <v>92.73396818319507</v>
      </c>
      <c r="N13" s="3">
        <f t="shared" si="3"/>
        <v>98.66106499426296</v>
      </c>
      <c r="O13" s="3">
        <f t="shared" si="0"/>
        <v>71.4678503562371</v>
      </c>
      <c r="P13" s="3"/>
      <c r="Q13" s="3">
        <f t="shared" si="4"/>
        <v>5.004342199505749</v>
      </c>
      <c r="R13" s="3">
        <f t="shared" si="5"/>
        <v>0.3387347044449686</v>
      </c>
      <c r="S13" s="3">
        <f t="shared" si="6"/>
        <v>0.29172491746336227</v>
      </c>
      <c r="T13" s="3">
        <f t="shared" si="7"/>
        <v>9.431260299068526</v>
      </c>
      <c r="U13" s="3">
        <f t="shared" si="8"/>
        <v>13.447368421052632</v>
      </c>
      <c r="V13" s="3">
        <f aca="true" t="shared" si="11" ref="V13:V44">AVERAGE(T4:T13)</f>
        <v>6.540936846286835</v>
      </c>
      <c r="X13" s="3">
        <f t="shared" si="9"/>
        <v>10.814633707917537</v>
      </c>
    </row>
    <row r="14" spans="1:24" ht="12">
      <c r="A14" s="3">
        <v>1881</v>
      </c>
      <c r="B14" s="3">
        <v>6.19</v>
      </c>
      <c r="C14" s="3">
        <v>0.32</v>
      </c>
      <c r="D14" s="3">
        <v>0.44</v>
      </c>
      <c r="E14" s="3">
        <v>4.79</v>
      </c>
      <c r="F14">
        <v>9.4194198</v>
      </c>
      <c r="G14">
        <f t="shared" si="1"/>
        <v>0.9695528160890636</v>
      </c>
      <c r="L14" s="3">
        <f t="shared" si="10"/>
        <v>1881</v>
      </c>
      <c r="M14" s="3">
        <f t="shared" si="2"/>
        <v>119.14183928823303</v>
      </c>
      <c r="N14" s="3">
        <f t="shared" si="3"/>
        <v>99.9037941526237</v>
      </c>
      <c r="O14" s="3">
        <f t="shared" si="0"/>
        <v>76.5598507906195</v>
      </c>
      <c r="P14" s="3"/>
      <c r="Q14" s="3">
        <f t="shared" si="4"/>
        <v>5.698693001773965</v>
      </c>
      <c r="R14" s="3">
        <f t="shared" si="5"/>
        <v>-0.06729227785584915</v>
      </c>
      <c r="S14" s="3">
        <f t="shared" si="6"/>
        <v>-0.06966339393959059</v>
      </c>
      <c r="T14" s="3">
        <f t="shared" si="7"/>
        <v>7.835702877439203</v>
      </c>
      <c r="U14" s="3">
        <f t="shared" si="8"/>
        <v>12.632653061224492</v>
      </c>
      <c r="V14" s="3">
        <f t="shared" si="11"/>
        <v>6.751425471948531</v>
      </c>
      <c r="W14" s="3">
        <f aca="true" t="shared" si="12" ref="W14:W45">M14/V13</f>
        <v>18.214797373539476</v>
      </c>
      <c r="X14" s="3">
        <f t="shared" si="9"/>
        <v>-3.290754612932761</v>
      </c>
    </row>
    <row r="15" spans="1:24" ht="12">
      <c r="A15" s="3">
        <v>1882</v>
      </c>
      <c r="B15" s="3">
        <v>5.92</v>
      </c>
      <c r="C15" s="3">
        <v>0.32</v>
      </c>
      <c r="D15" s="3">
        <v>0.43</v>
      </c>
      <c r="E15" s="3">
        <v>5.26</v>
      </c>
      <c r="F15">
        <v>10.18058</v>
      </c>
      <c r="G15">
        <f t="shared" si="1"/>
        <v>1.0726450341893592</v>
      </c>
      <c r="L15" s="3">
        <f t="shared" si="10"/>
        <v>1882</v>
      </c>
      <c r="M15" s="3">
        <f t="shared" si="2"/>
        <v>105.42582053281836</v>
      </c>
      <c r="N15" s="3">
        <f t="shared" si="3"/>
        <v>100.48875032843267</v>
      </c>
      <c r="O15" s="3">
        <f t="shared" si="0"/>
        <v>71.34016454329426</v>
      </c>
      <c r="P15" s="3"/>
      <c r="Q15" s="3">
        <f t="shared" si="4"/>
        <v>5.8072152286932335</v>
      </c>
      <c r="R15" s="3">
        <f t="shared" si="5"/>
        <v>0.05519185112744812</v>
      </c>
      <c r="S15" s="3">
        <f t="shared" si="6"/>
        <v>0.053722599805333525</v>
      </c>
      <c r="T15" s="3">
        <f t="shared" si="7"/>
        <v>7.803445463556532</v>
      </c>
      <c r="U15" s="3">
        <f t="shared" si="8"/>
        <v>13.454545454545455</v>
      </c>
      <c r="V15" s="3">
        <f t="shared" si="11"/>
        <v>6.929295808294715</v>
      </c>
      <c r="W15" s="3">
        <f t="shared" si="12"/>
        <v>15.615342414850264</v>
      </c>
      <c r="X15" s="3">
        <f t="shared" si="9"/>
        <v>7.128748145979904</v>
      </c>
    </row>
    <row r="16" spans="1:24" ht="12">
      <c r="A16" s="3">
        <v>1883</v>
      </c>
      <c r="B16" s="3">
        <v>5.81</v>
      </c>
      <c r="C16" s="3">
        <v>0.33</v>
      </c>
      <c r="D16" s="3">
        <v>0.4</v>
      </c>
      <c r="E16" s="3">
        <v>5.35</v>
      </c>
      <c r="F16">
        <v>9.9903306</v>
      </c>
      <c r="G16">
        <f t="shared" si="1"/>
        <v>1.1403956495577523</v>
      </c>
      <c r="L16" s="3">
        <f t="shared" si="10"/>
        <v>1883</v>
      </c>
      <c r="M16" s="3">
        <f t="shared" si="2"/>
        <v>105.4372514959615</v>
      </c>
      <c r="N16" s="3">
        <f t="shared" si="3"/>
        <v>100.99696327606597</v>
      </c>
      <c r="O16" s="3">
        <f t="shared" si="0"/>
        <v>72.73187558649605</v>
      </c>
      <c r="P16" s="3"/>
      <c r="Q16" s="3">
        <f t="shared" si="4"/>
        <v>6.482654794552698</v>
      </c>
      <c r="R16" s="3">
        <f t="shared" si="5"/>
        <v>0.02658869730407931</v>
      </c>
      <c r="S16" s="3">
        <f t="shared" si="6"/>
        <v>0.02624136124912939</v>
      </c>
      <c r="T16" s="3">
        <f t="shared" si="7"/>
        <v>7.857763387336604</v>
      </c>
      <c r="U16" s="3">
        <f t="shared" si="8"/>
        <v>13.511627906976743</v>
      </c>
      <c r="V16" s="3">
        <f t="shared" si="11"/>
        <v>7.040816336323846</v>
      </c>
      <c r="W16" s="3">
        <f t="shared" si="12"/>
        <v>15.216156794713225</v>
      </c>
      <c r="X16" s="3">
        <f t="shared" si="9"/>
        <v>12.969780870915326</v>
      </c>
    </row>
    <row r="17" spans="1:24" ht="12">
      <c r="A17" s="3">
        <v>1884</v>
      </c>
      <c r="B17" s="3">
        <v>5.18</v>
      </c>
      <c r="C17" s="3">
        <v>0.31</v>
      </c>
      <c r="D17" s="3">
        <v>0.31</v>
      </c>
      <c r="E17" s="3">
        <v>5.65</v>
      </c>
      <c r="F17">
        <v>9.2290893</v>
      </c>
      <c r="G17">
        <f t="shared" si="1"/>
        <v>1.1779307330074986</v>
      </c>
      <c r="L17" s="3">
        <f t="shared" si="10"/>
        <v>1884</v>
      </c>
      <c r="M17" s="3">
        <f t="shared" si="2"/>
        <v>101.75803586600901</v>
      </c>
      <c r="N17" s="3">
        <f t="shared" si="3"/>
        <v>100.81858234252937</v>
      </c>
      <c r="O17" s="3">
        <f t="shared" si="0"/>
        <v>78.01525640240904</v>
      </c>
      <c r="P17" s="3"/>
      <c r="Q17" s="3">
        <f t="shared" si="4"/>
        <v>6.789704935778317</v>
      </c>
      <c r="R17" s="3">
        <f t="shared" si="5"/>
        <v>-0.02066361845605156</v>
      </c>
      <c r="S17" s="3">
        <f t="shared" si="6"/>
        <v>-0.020880098384901395</v>
      </c>
      <c r="T17" s="3">
        <f t="shared" si="7"/>
        <v>6.789704935778317</v>
      </c>
      <c r="U17" s="3">
        <f t="shared" si="8"/>
        <v>12.95</v>
      </c>
      <c r="V17" s="3">
        <f t="shared" si="11"/>
        <v>6.995383736296217</v>
      </c>
      <c r="W17" s="3">
        <f t="shared" si="12"/>
        <v>14.45259058115681</v>
      </c>
      <c r="X17" s="3">
        <f t="shared" si="9"/>
        <v>15.958817794189063</v>
      </c>
    </row>
    <row r="18" spans="1:24" ht="12">
      <c r="A18" s="3">
        <v>1885</v>
      </c>
      <c r="B18" s="3">
        <v>4.24</v>
      </c>
      <c r="C18" s="3">
        <v>0.24</v>
      </c>
      <c r="D18" s="3">
        <v>0.27</v>
      </c>
      <c r="E18" s="3">
        <v>4.22</v>
      </c>
      <c r="F18">
        <v>8.2776793</v>
      </c>
      <c r="G18">
        <f t="shared" si="1"/>
        <v>1.0794227768310183</v>
      </c>
      <c r="L18" s="3">
        <f t="shared" si="10"/>
        <v>1885</v>
      </c>
      <c r="M18" s="3">
        <f t="shared" si="2"/>
        <v>92.86564170225827</v>
      </c>
      <c r="N18" s="3">
        <f t="shared" si="3"/>
        <v>100.300772144594</v>
      </c>
      <c r="O18" s="3">
        <f t="shared" si="0"/>
        <v>86.54885349287478</v>
      </c>
      <c r="P18" s="3"/>
      <c r="Q18" s="3">
        <f t="shared" si="4"/>
        <v>5.444286333976712</v>
      </c>
      <c r="R18" s="3">
        <f t="shared" si="5"/>
        <v>0.32884263014938003</v>
      </c>
      <c r="S18" s="3">
        <f t="shared" si="6"/>
        <v>0.284308360492122</v>
      </c>
      <c r="T18" s="3">
        <f t="shared" si="7"/>
        <v>6.124822125723802</v>
      </c>
      <c r="U18" s="3">
        <f t="shared" si="8"/>
        <v>13.67741935483871</v>
      </c>
      <c r="V18" s="3">
        <f t="shared" si="11"/>
        <v>7.0061276121125236</v>
      </c>
      <c r="W18" s="3">
        <f t="shared" si="12"/>
        <v>13.275274838807771</v>
      </c>
      <c r="X18" s="3">
        <f t="shared" si="9"/>
        <v>7.668396460587699</v>
      </c>
    </row>
    <row r="19" spans="1:24" ht="12">
      <c r="A19" s="3">
        <v>1886</v>
      </c>
      <c r="B19" s="3">
        <v>5.2</v>
      </c>
      <c r="C19" s="3">
        <v>0.22</v>
      </c>
      <c r="D19" s="3">
        <v>0.33</v>
      </c>
      <c r="E19" s="3">
        <v>4.26</v>
      </c>
      <c r="F19">
        <v>7.9922321</v>
      </c>
      <c r="G19">
        <f t="shared" si="1"/>
        <v>1.0426</v>
      </c>
      <c r="L19" s="3">
        <f t="shared" si="10"/>
        <v>1886</v>
      </c>
      <c r="M19" s="3">
        <f t="shared" si="2"/>
        <v>117.95953723616212</v>
      </c>
      <c r="N19" s="3">
        <f t="shared" si="3"/>
        <v>101.18358351308515</v>
      </c>
      <c r="O19" s="3">
        <f t="shared" si="0"/>
        <v>90.5637728494738</v>
      </c>
      <c r="P19" s="3"/>
      <c r="Q19" s="3">
        <f t="shared" si="4"/>
        <v>4.99059580614532</v>
      </c>
      <c r="R19" s="3">
        <f t="shared" si="5"/>
        <v>0.11538461538461527</v>
      </c>
      <c r="S19" s="3">
        <f t="shared" si="6"/>
        <v>0.10919929196499181</v>
      </c>
      <c r="T19" s="3">
        <f t="shared" si="7"/>
        <v>7.48589370921798</v>
      </c>
      <c r="U19" s="3">
        <f t="shared" si="8"/>
        <v>19.25925925925926</v>
      </c>
      <c r="V19" s="3">
        <f t="shared" si="11"/>
        <v>7.290768835847494</v>
      </c>
      <c r="W19" s="3">
        <f t="shared" si="12"/>
        <v>16.836624133455423</v>
      </c>
      <c r="X19" s="3">
        <f t="shared" si="9"/>
        <v>4.26</v>
      </c>
    </row>
    <row r="20" spans="1:24" ht="12">
      <c r="A20" s="3">
        <v>1887</v>
      </c>
      <c r="B20" s="3">
        <v>5.58</v>
      </c>
      <c r="C20" s="3">
        <v>0.25</v>
      </c>
      <c r="D20" s="3">
        <v>0.36</v>
      </c>
      <c r="E20" s="3">
        <v>6.11</v>
      </c>
      <c r="F20">
        <v>7.9922321</v>
      </c>
      <c r="G20">
        <f t="shared" si="1"/>
        <v>1.0128645503954532</v>
      </c>
      <c r="L20" s="3">
        <f t="shared" si="10"/>
        <v>1887</v>
      </c>
      <c r="M20" s="3">
        <f t="shared" si="2"/>
        <v>126.57965726495857</v>
      </c>
      <c r="N20" s="3">
        <f t="shared" si="3"/>
        <v>102.60923248253928</v>
      </c>
      <c r="O20" s="3">
        <f t="shared" si="0"/>
        <v>92.40251360305777</v>
      </c>
      <c r="P20" s="3"/>
      <c r="Q20" s="3">
        <f t="shared" si="4"/>
        <v>5.413333480475679</v>
      </c>
      <c r="R20" s="3">
        <f t="shared" si="5"/>
        <v>-0.048879265380127254</v>
      </c>
      <c r="S20" s="3">
        <f t="shared" si="6"/>
        <v>-0.050114269058657145</v>
      </c>
      <c r="T20" s="3">
        <f t="shared" si="7"/>
        <v>7.795200211884978</v>
      </c>
      <c r="U20" s="3">
        <f t="shared" si="8"/>
        <v>16.90909090909091</v>
      </c>
      <c r="V20" s="3">
        <f t="shared" si="11"/>
        <v>7.4809566029857475</v>
      </c>
      <c r="W20" s="3">
        <f t="shared" si="12"/>
        <v>17.361633610242517</v>
      </c>
      <c r="X20" s="3">
        <f t="shared" si="9"/>
        <v>1.3477196352943714</v>
      </c>
    </row>
    <row r="21" spans="1:24" ht="12">
      <c r="A21" s="3">
        <v>1888</v>
      </c>
      <c r="B21" s="3">
        <v>5.31</v>
      </c>
      <c r="C21" s="3">
        <v>0.23</v>
      </c>
      <c r="D21" s="3">
        <v>0.26</v>
      </c>
      <c r="E21" s="3">
        <v>5.02</v>
      </c>
      <c r="F21">
        <v>8.3728446</v>
      </c>
      <c r="G21">
        <f t="shared" si="1"/>
        <v>1.1002134683901386</v>
      </c>
      <c r="L21" s="3">
        <f t="shared" si="10"/>
        <v>1888</v>
      </c>
      <c r="M21" s="3">
        <f t="shared" si="2"/>
        <v>114.97920312530343</v>
      </c>
      <c r="N21" s="3">
        <f t="shared" si="3"/>
        <v>103.67903975949213</v>
      </c>
      <c r="O21" s="3">
        <f t="shared" si="0"/>
        <v>91.34486122560847</v>
      </c>
      <c r="P21" s="3"/>
      <c r="Q21" s="3">
        <f t="shared" si="4"/>
        <v>5.2174410700610165</v>
      </c>
      <c r="R21" s="3">
        <f t="shared" si="5"/>
        <v>0.07918959245751382</v>
      </c>
      <c r="S21" s="3">
        <f t="shared" si="6"/>
        <v>0.07621038210797103</v>
      </c>
      <c r="T21" s="3">
        <f t="shared" si="7"/>
        <v>5.897976861808106</v>
      </c>
      <c r="U21" s="3">
        <f t="shared" si="8"/>
        <v>14.75</v>
      </c>
      <c r="V21" s="3">
        <f t="shared" si="11"/>
        <v>7.391783795588727</v>
      </c>
      <c r="W21" s="3">
        <f t="shared" si="12"/>
        <v>15.369585632860606</v>
      </c>
      <c r="X21" s="3">
        <f t="shared" si="9"/>
        <v>9.565796777358091</v>
      </c>
    </row>
    <row r="22" spans="1:24" ht="12">
      <c r="A22" s="3">
        <v>1889</v>
      </c>
      <c r="B22" s="3">
        <v>5.24</v>
      </c>
      <c r="C22" s="3">
        <v>0.22</v>
      </c>
      <c r="D22" s="3">
        <v>0.3</v>
      </c>
      <c r="E22" s="3">
        <v>4.68</v>
      </c>
      <c r="F22">
        <v>7.9922321</v>
      </c>
      <c r="G22">
        <f t="shared" si="1"/>
        <v>1.0991396706252423</v>
      </c>
      <c r="H22">
        <f>K22*$H$62/$K$62</f>
        <v>2177.14465408805</v>
      </c>
      <c r="K22">
        <v>0.73</v>
      </c>
      <c r="L22" s="3">
        <f t="shared" si="10"/>
        <v>1889</v>
      </c>
      <c r="M22" s="3">
        <f t="shared" si="2"/>
        <v>118.86691829182489</v>
      </c>
      <c r="N22" s="3">
        <f t="shared" si="3"/>
        <v>105.02916388568974</v>
      </c>
      <c r="O22" s="3">
        <f t="shared" si="0"/>
        <v>97.96308858116161</v>
      </c>
      <c r="P22" s="3">
        <f>(H22/H23)^3*(Q22+P23)</f>
        <v>119.39172480761371</v>
      </c>
      <c r="Q22" s="3">
        <f t="shared" si="4"/>
        <v>5.240124026165726</v>
      </c>
      <c r="R22" s="3">
        <f t="shared" si="5"/>
        <v>0.12213706831385736</v>
      </c>
      <c r="S22" s="3">
        <f t="shared" si="6"/>
        <v>0.11523496391165768</v>
      </c>
      <c r="T22" s="3">
        <f t="shared" si="7"/>
        <v>7.145623672044172</v>
      </c>
      <c r="U22" s="3">
        <f t="shared" si="8"/>
        <v>20.153846153846153</v>
      </c>
      <c r="V22" s="3">
        <f t="shared" si="11"/>
        <v>7.416739354385821</v>
      </c>
      <c r="W22" s="3">
        <f t="shared" si="12"/>
        <v>16.080951713274185</v>
      </c>
      <c r="X22" s="3">
        <f t="shared" si="9"/>
        <v>9.441876222288386</v>
      </c>
    </row>
    <row r="23" spans="1:24" ht="12">
      <c r="A23" s="3">
        <v>1890</v>
      </c>
      <c r="B23" s="3">
        <v>5.38</v>
      </c>
      <c r="C23" s="3">
        <v>0.22</v>
      </c>
      <c r="D23" s="3">
        <v>0.29</v>
      </c>
      <c r="E23" s="3">
        <v>5.41</v>
      </c>
      <c r="F23">
        <v>7.6116519</v>
      </c>
      <c r="G23">
        <f t="shared" si="1"/>
        <v>1.0283904017474113</v>
      </c>
      <c r="H23">
        <f aca="true" t="shared" si="13" ref="H23:H61">K23*$H$62/$K$62</f>
        <v>2117.4968553459116</v>
      </c>
      <c r="K23">
        <v>0.71</v>
      </c>
      <c r="L23" s="3">
        <f t="shared" si="10"/>
        <v>1890</v>
      </c>
      <c r="M23" s="3">
        <f t="shared" si="2"/>
        <v>128.14485118532548</v>
      </c>
      <c r="N23" s="3">
        <f t="shared" si="3"/>
        <v>106.44514776222682</v>
      </c>
      <c r="O23" s="3">
        <f t="shared" si="0"/>
        <v>105.36542991652442</v>
      </c>
      <c r="P23" s="3">
        <f aca="true" t="shared" si="14" ref="P23:P86">(H23/H24)^3*(Q23+P24)</f>
        <v>104.60497687589718</v>
      </c>
      <c r="Q23" s="3">
        <f t="shared" si="4"/>
        <v>5.112316907764759</v>
      </c>
      <c r="R23" s="3">
        <f t="shared" si="5"/>
        <v>-0.0824189361417392</v>
      </c>
      <c r="S23" s="3">
        <f t="shared" si="6"/>
        <v>-0.08601434997727547</v>
      </c>
      <c r="T23" s="3">
        <f t="shared" si="7"/>
        <v>6.738963196599</v>
      </c>
      <c r="U23" s="3">
        <f t="shared" si="8"/>
        <v>17.933333333333334</v>
      </c>
      <c r="V23" s="3">
        <f t="shared" si="11"/>
        <v>7.147509644138869</v>
      </c>
      <c r="W23" s="3">
        <f t="shared" si="12"/>
        <v>17.27778813064911</v>
      </c>
      <c r="X23" s="3">
        <f t="shared" si="9"/>
        <v>2.9100157324588114</v>
      </c>
    </row>
    <row r="24" spans="1:24" ht="12">
      <c r="A24" s="3">
        <v>1891</v>
      </c>
      <c r="B24" s="3">
        <v>4.84</v>
      </c>
      <c r="C24" s="3">
        <v>0.22</v>
      </c>
      <c r="D24" s="3">
        <v>0.34</v>
      </c>
      <c r="E24" s="3">
        <v>5.97</v>
      </c>
      <c r="F24">
        <v>7.801942</v>
      </c>
      <c r="G24">
        <f t="shared" si="1"/>
        <v>1.1285118622613837</v>
      </c>
      <c r="H24">
        <f t="shared" si="13"/>
        <v>2206.9685534591194</v>
      </c>
      <c r="K24">
        <v>0.74</v>
      </c>
      <c r="L24" s="3">
        <f t="shared" si="10"/>
        <v>1891</v>
      </c>
      <c r="M24" s="3">
        <f t="shared" si="2"/>
        <v>112.4709719708247</v>
      </c>
      <c r="N24" s="3">
        <f t="shared" si="3"/>
        <v>108.09191238488985</v>
      </c>
      <c r="O24" s="3">
        <f t="shared" si="0"/>
        <v>106.82945441889316</v>
      </c>
      <c r="P24" s="3">
        <f t="shared" si="14"/>
        <v>113.32060957272502</v>
      </c>
      <c r="Q24" s="3">
        <f t="shared" si="4"/>
        <v>5.444286377325628</v>
      </c>
      <c r="R24" s="3">
        <f t="shared" si="5"/>
        <v>0.26076009559030994</v>
      </c>
      <c r="S24" s="3">
        <f t="shared" si="6"/>
        <v>0.23171478954946617</v>
      </c>
      <c r="T24" s="3">
        <f t="shared" si="7"/>
        <v>8.413897128594153</v>
      </c>
      <c r="U24" s="3">
        <f t="shared" si="8"/>
        <v>16.689655172413794</v>
      </c>
      <c r="V24" s="3">
        <f t="shared" si="11"/>
        <v>7.205329069254364</v>
      </c>
      <c r="W24" s="3">
        <f t="shared" si="12"/>
        <v>15.735686633603024</v>
      </c>
      <c r="X24" s="3">
        <f t="shared" si="9"/>
        <v>12.067575449804682</v>
      </c>
    </row>
    <row r="25" spans="1:24" ht="12">
      <c r="A25" s="3">
        <v>1892</v>
      </c>
      <c r="B25" s="3">
        <v>5.51</v>
      </c>
      <c r="C25" s="3">
        <v>0.24</v>
      </c>
      <c r="D25" s="3">
        <v>0.37</v>
      </c>
      <c r="E25" s="3">
        <v>3.93</v>
      </c>
      <c r="F25">
        <v>7.3262127</v>
      </c>
      <c r="G25">
        <f t="shared" si="1"/>
        <v>0.9641693077480137</v>
      </c>
      <c r="H25">
        <f t="shared" si="13"/>
        <v>2266.616352201258</v>
      </c>
      <c r="K25">
        <v>0.76</v>
      </c>
      <c r="L25" s="3">
        <f t="shared" si="10"/>
        <v>1892</v>
      </c>
      <c r="M25" s="3">
        <f t="shared" si="2"/>
        <v>136.3546269957464</v>
      </c>
      <c r="N25" s="3">
        <f t="shared" si="3"/>
        <v>109.49440673242579</v>
      </c>
      <c r="O25" s="3">
        <f t="shared" si="0"/>
        <v>118.18660039306349</v>
      </c>
      <c r="P25" s="3">
        <f t="shared" si="14"/>
        <v>117.31504650472615</v>
      </c>
      <c r="Q25" s="3">
        <f t="shared" si="4"/>
        <v>5.509876921642705</v>
      </c>
      <c r="R25" s="3">
        <f t="shared" si="5"/>
        <v>-0.015044425524111256</v>
      </c>
      <c r="S25" s="3">
        <f t="shared" si="6"/>
        <v>-0.01515874088211169</v>
      </c>
      <c r="T25" s="3">
        <f t="shared" si="7"/>
        <v>8.494393587532503</v>
      </c>
      <c r="U25" s="3">
        <f t="shared" si="8"/>
        <v>16.205882352941174</v>
      </c>
      <c r="V25" s="3">
        <f t="shared" si="11"/>
        <v>7.274423881651961</v>
      </c>
      <c r="W25" s="3">
        <f t="shared" si="12"/>
        <v>18.924135967305226</v>
      </c>
      <c r="X25" s="3">
        <f t="shared" si="9"/>
        <v>-3.862271714961263</v>
      </c>
    </row>
    <row r="26" spans="1:24" ht="12">
      <c r="A26" s="3">
        <v>1893</v>
      </c>
      <c r="B26" s="3">
        <v>5.61</v>
      </c>
      <c r="C26" s="3">
        <v>0.25</v>
      </c>
      <c r="D26" s="3">
        <v>0.26</v>
      </c>
      <c r="E26" s="3">
        <v>8.52</v>
      </c>
      <c r="F26">
        <v>7.8970911</v>
      </c>
      <c r="G26">
        <f t="shared" si="1"/>
        <v>1.2509953876569442</v>
      </c>
      <c r="H26">
        <f t="shared" si="13"/>
        <v>2266.616352201258</v>
      </c>
      <c r="K26">
        <v>0.76</v>
      </c>
      <c r="L26" s="3">
        <f t="shared" si="10"/>
        <v>1893</v>
      </c>
      <c r="M26" s="3">
        <f t="shared" si="2"/>
        <v>128.79337304339822</v>
      </c>
      <c r="N26" s="3">
        <f t="shared" si="3"/>
        <v>110.92048441668695</v>
      </c>
      <c r="O26" s="3">
        <f t="shared" si="0"/>
        <v>112.83179871108352</v>
      </c>
      <c r="P26" s="3">
        <f t="shared" si="14"/>
        <v>111.80516958308345</v>
      </c>
      <c r="Q26" s="3">
        <f t="shared" si="4"/>
        <v>6.616321315130531</v>
      </c>
      <c r="R26" s="3">
        <f t="shared" si="5"/>
        <v>-0.0609271984837914</v>
      </c>
      <c r="S26" s="3">
        <f t="shared" si="6"/>
        <v>-0.06286227187805846</v>
      </c>
      <c r="T26" s="3">
        <f t="shared" si="7"/>
        <v>6.8809741677357525</v>
      </c>
      <c r="U26" s="3">
        <f t="shared" si="8"/>
        <v>15.162162162162161</v>
      </c>
      <c r="V26" s="3">
        <f t="shared" si="11"/>
        <v>7.176744959691876</v>
      </c>
      <c r="W26" s="3">
        <f t="shared" si="12"/>
        <v>17.70495851475599</v>
      </c>
      <c r="X26" s="3">
        <f t="shared" si="9"/>
        <v>21.77307745278511</v>
      </c>
    </row>
    <row r="27" spans="1:24" ht="12">
      <c r="A27" s="3">
        <v>1894</v>
      </c>
      <c r="B27" s="3">
        <v>4.32</v>
      </c>
      <c r="C27" s="3">
        <v>0.21</v>
      </c>
      <c r="D27" s="3">
        <v>0.16</v>
      </c>
      <c r="E27" s="3">
        <v>3.32</v>
      </c>
      <c r="F27">
        <v>6.8504835</v>
      </c>
      <c r="G27">
        <f t="shared" si="1"/>
        <v>1.078120801015998</v>
      </c>
      <c r="H27">
        <f t="shared" si="13"/>
        <v>2177.14465408805</v>
      </c>
      <c r="K27">
        <v>0.73</v>
      </c>
      <c r="L27" s="3">
        <f t="shared" si="10"/>
        <v>1894</v>
      </c>
      <c r="M27" s="3">
        <f t="shared" si="2"/>
        <v>114.33003232545558</v>
      </c>
      <c r="N27" s="3">
        <f t="shared" si="3"/>
        <v>111.26143782112885</v>
      </c>
      <c r="O27" s="3">
        <f t="shared" si="0"/>
        <v>136.82702912926084</v>
      </c>
      <c r="P27" s="3">
        <f t="shared" si="14"/>
        <v>92.46452058898802</v>
      </c>
      <c r="Q27" s="3">
        <f t="shared" si="4"/>
        <v>5.799344419551016</v>
      </c>
      <c r="R27" s="3">
        <f t="shared" si="5"/>
        <v>0.07729374859555155</v>
      </c>
      <c r="S27" s="3">
        <f t="shared" si="6"/>
        <v>0.0744521080566096</v>
      </c>
      <c r="T27" s="3">
        <f t="shared" si="7"/>
        <v>4.418548129181726</v>
      </c>
      <c r="U27" s="3">
        <f t="shared" si="8"/>
        <v>16.615384615384613</v>
      </c>
      <c r="V27" s="3">
        <f t="shared" si="11"/>
        <v>6.939629279032218</v>
      </c>
      <c r="W27" s="3">
        <f t="shared" si="12"/>
        <v>15.93062495150506</v>
      </c>
      <c r="X27" s="3">
        <f t="shared" si="9"/>
        <v>7.486583278391956</v>
      </c>
    </row>
    <row r="28" spans="1:24" ht="12">
      <c r="A28" s="3">
        <v>1895</v>
      </c>
      <c r="B28" s="3">
        <v>4.25</v>
      </c>
      <c r="C28" s="3">
        <v>0.19</v>
      </c>
      <c r="D28" s="3">
        <v>0.25</v>
      </c>
      <c r="E28" s="3">
        <v>3.09</v>
      </c>
      <c r="F28">
        <v>6.5650524</v>
      </c>
      <c r="G28">
        <f t="shared" si="1"/>
        <v>1.0161735722509198</v>
      </c>
      <c r="H28">
        <f t="shared" si="13"/>
        <v>2385.9119496855346</v>
      </c>
      <c r="K28">
        <v>0.8</v>
      </c>
      <c r="L28" s="3">
        <f t="shared" si="10"/>
        <v>1895</v>
      </c>
      <c r="M28" s="3">
        <f t="shared" si="2"/>
        <v>117.3676846813896</v>
      </c>
      <c r="N28" s="3">
        <f t="shared" si="3"/>
        <v>112.49660414858977</v>
      </c>
      <c r="O28" s="3">
        <f t="shared" si="0"/>
        <v>146.13881642689844</v>
      </c>
      <c r="P28" s="3">
        <f t="shared" si="14"/>
        <v>115.89671138665248</v>
      </c>
      <c r="Q28" s="3">
        <f t="shared" si="4"/>
        <v>5.172072030220624</v>
      </c>
      <c r="R28" s="3">
        <f t="shared" si="5"/>
        <v>0.03442089601641107</v>
      </c>
      <c r="S28" s="3">
        <f t="shared" si="6"/>
        <v>0.03384174937008993</v>
      </c>
      <c r="T28" s="3">
        <f t="shared" si="7"/>
        <v>6.8053579345008215</v>
      </c>
      <c r="U28" s="3">
        <f t="shared" si="8"/>
        <v>26.5625</v>
      </c>
      <c r="V28" s="3">
        <f t="shared" si="11"/>
        <v>7.007682859909918</v>
      </c>
      <c r="W28" s="3">
        <f t="shared" si="12"/>
        <v>16.9126735683145</v>
      </c>
      <c r="X28" s="3">
        <f t="shared" si="9"/>
        <v>1.640796030203802</v>
      </c>
    </row>
    <row r="29" spans="1:24" ht="12">
      <c r="A29" s="3">
        <v>1896</v>
      </c>
      <c r="B29" s="3">
        <v>4.27</v>
      </c>
      <c r="C29" s="3">
        <v>0.18</v>
      </c>
      <c r="D29" s="3">
        <v>0.21</v>
      </c>
      <c r="E29" s="3">
        <v>5.76</v>
      </c>
      <c r="F29">
        <v>6.6601934</v>
      </c>
      <c r="G29">
        <f t="shared" si="1"/>
        <v>1.0887056905224535</v>
      </c>
      <c r="H29">
        <f t="shared" si="13"/>
        <v>2326.264150943396</v>
      </c>
      <c r="K29">
        <v>0.78</v>
      </c>
      <c r="L29" s="3">
        <f t="shared" si="10"/>
        <v>1896</v>
      </c>
      <c r="M29" s="3">
        <f t="shared" si="2"/>
        <v>116.23551352127402</v>
      </c>
      <c r="N29" s="3">
        <f t="shared" si="3"/>
        <v>114.48327086756034</v>
      </c>
      <c r="O29" s="3">
        <f t="shared" si="0"/>
        <v>148.49162661828512</v>
      </c>
      <c r="P29" s="3">
        <f t="shared" si="14"/>
        <v>102.24788145016744</v>
      </c>
      <c r="Q29" s="3">
        <f t="shared" si="4"/>
        <v>5.043970286232871</v>
      </c>
      <c r="R29" s="3">
        <f t="shared" si="5"/>
        <v>0.060751982815316706</v>
      </c>
      <c r="S29" s="3">
        <f t="shared" si="6"/>
        <v>0.058978074356449424</v>
      </c>
      <c r="T29" s="3">
        <f t="shared" si="7"/>
        <v>5.884632000605016</v>
      </c>
      <c r="U29" s="3">
        <f t="shared" si="8"/>
        <v>17.08</v>
      </c>
      <c r="V29" s="3">
        <f t="shared" si="11"/>
        <v>6.847556689048622</v>
      </c>
      <c r="W29" s="3">
        <f t="shared" si="12"/>
        <v>16.586868419266363</v>
      </c>
      <c r="X29" s="3">
        <f t="shared" si="9"/>
        <v>8.61712574052278</v>
      </c>
    </row>
    <row r="30" spans="1:24" ht="12">
      <c r="A30" s="3">
        <v>1897</v>
      </c>
      <c r="B30" s="3">
        <v>4.22</v>
      </c>
      <c r="C30" s="3">
        <v>0.18</v>
      </c>
      <c r="D30" s="3">
        <v>0.31</v>
      </c>
      <c r="E30" s="3">
        <v>3.44</v>
      </c>
      <c r="F30">
        <v>6.4699033</v>
      </c>
      <c r="G30">
        <f t="shared" si="1"/>
        <v>1.0048458913400324</v>
      </c>
      <c r="H30">
        <f t="shared" si="13"/>
        <v>2445.5597484276727</v>
      </c>
      <c r="K30">
        <v>0.82</v>
      </c>
      <c r="L30" s="3">
        <f t="shared" si="10"/>
        <v>1897</v>
      </c>
      <c r="M30" s="3">
        <f t="shared" si="2"/>
        <v>118.2530811550151</v>
      </c>
      <c r="N30" s="3">
        <f t="shared" si="3"/>
        <v>116.73909817925092</v>
      </c>
      <c r="O30" s="3">
        <f t="shared" si="0"/>
        <v>161.50953336990466</v>
      </c>
      <c r="P30" s="3">
        <f t="shared" si="14"/>
        <v>113.75483342635482</v>
      </c>
      <c r="Q30" s="3">
        <f t="shared" si="4"/>
        <v>4.899857712840591</v>
      </c>
      <c r="R30" s="3">
        <f t="shared" si="5"/>
        <v>0.16479370557572212</v>
      </c>
      <c r="S30" s="3">
        <f t="shared" si="6"/>
        <v>0.15254399457868664</v>
      </c>
      <c r="T30" s="3">
        <f t="shared" si="7"/>
        <v>8.438643838781019</v>
      </c>
      <c r="U30" s="3">
        <f t="shared" si="8"/>
        <v>20.095238095238095</v>
      </c>
      <c r="V30" s="3">
        <f t="shared" si="11"/>
        <v>6.911901051738226</v>
      </c>
      <c r="W30" s="3">
        <f t="shared" si="12"/>
        <v>17.269383303410784</v>
      </c>
      <c r="X30" s="3">
        <f t="shared" si="9"/>
        <v>0.4988416676954057</v>
      </c>
    </row>
    <row r="31" spans="1:27" ht="12">
      <c r="A31" s="3">
        <v>1898</v>
      </c>
      <c r="B31" s="3">
        <v>4.88</v>
      </c>
      <c r="C31" s="3">
        <v>0.2</v>
      </c>
      <c r="D31" s="3">
        <v>0.35</v>
      </c>
      <c r="E31" s="3">
        <v>3.55</v>
      </c>
      <c r="F31">
        <v>6.6601934</v>
      </c>
      <c r="G31">
        <f t="shared" si="1"/>
        <v>1.0209149670353503</v>
      </c>
      <c r="H31">
        <f t="shared" si="13"/>
        <v>2475.383647798742</v>
      </c>
      <c r="K31">
        <v>0.83</v>
      </c>
      <c r="L31" s="3">
        <f t="shared" si="10"/>
        <v>1898</v>
      </c>
      <c r="M31" s="3">
        <f t="shared" si="2"/>
        <v>132.84058688145603</v>
      </c>
      <c r="N31" s="3">
        <f t="shared" si="3"/>
        <v>119.29911835829793</v>
      </c>
      <c r="O31" s="3">
        <f t="shared" si="0"/>
        <v>163.19556170558045</v>
      </c>
      <c r="P31" s="3">
        <f t="shared" si="14"/>
        <v>113.06769742339355</v>
      </c>
      <c r="Q31" s="3">
        <f t="shared" si="4"/>
        <v>5.367603493087139</v>
      </c>
      <c r="R31" s="3">
        <f t="shared" si="5"/>
        <v>0.2687594479941581</v>
      </c>
      <c r="S31" s="3">
        <f t="shared" si="6"/>
        <v>0.23803961047513675</v>
      </c>
      <c r="T31" s="3">
        <f t="shared" si="7"/>
        <v>9.393306112902492</v>
      </c>
      <c r="U31" s="3">
        <f t="shared" si="8"/>
        <v>15.741935483870968</v>
      </c>
      <c r="V31" s="3">
        <f t="shared" si="11"/>
        <v>7.261433976847665</v>
      </c>
      <c r="W31" s="3">
        <f t="shared" si="12"/>
        <v>19.219110037469196</v>
      </c>
      <c r="X31" s="3">
        <f t="shared" si="9"/>
        <v>2.1213763206936154</v>
      </c>
      <c r="AA31" s="1"/>
    </row>
    <row r="32" spans="1:28" ht="12">
      <c r="A32" s="3">
        <v>1899</v>
      </c>
      <c r="B32" s="3">
        <v>6.08</v>
      </c>
      <c r="C32" s="3">
        <v>0.21</v>
      </c>
      <c r="D32" s="3">
        <v>0.48</v>
      </c>
      <c r="E32" s="3">
        <v>3.36</v>
      </c>
      <c r="F32">
        <v>6.7553425</v>
      </c>
      <c r="G32">
        <f t="shared" si="1"/>
        <v>0.8841637913990887</v>
      </c>
      <c r="H32">
        <f t="shared" si="13"/>
        <v>2684.1509433962265</v>
      </c>
      <c r="K32">
        <v>0.9</v>
      </c>
      <c r="L32" s="3">
        <f t="shared" si="10"/>
        <v>1899</v>
      </c>
      <c r="M32" s="3">
        <f t="shared" si="2"/>
        <v>163.17514618984902</v>
      </c>
      <c r="N32" s="3">
        <f t="shared" si="3"/>
        <v>121.53095121141445</v>
      </c>
      <c r="O32" s="3">
        <f t="shared" si="0"/>
        <v>167.00122594409183</v>
      </c>
      <c r="P32" s="3">
        <f t="shared" si="14"/>
        <v>138.78808983616645</v>
      </c>
      <c r="Q32" s="3">
        <f t="shared" si="4"/>
        <v>4.821142306437367</v>
      </c>
      <c r="R32" s="3">
        <f t="shared" si="5"/>
        <v>-0.11221867557179917</v>
      </c>
      <c r="S32" s="3">
        <f t="shared" si="6"/>
        <v>-0.11902982259057078</v>
      </c>
      <c r="T32" s="3">
        <f t="shared" si="7"/>
        <v>11.01975384328541</v>
      </c>
      <c r="U32" s="3">
        <f t="shared" si="8"/>
        <v>17.371428571428574</v>
      </c>
      <c r="V32" s="3">
        <f t="shared" si="11"/>
        <v>7.648846993971789</v>
      </c>
      <c r="W32" s="3">
        <f t="shared" si="12"/>
        <v>22.47147694382627</v>
      </c>
      <c r="X32" s="3">
        <f t="shared" si="9"/>
        <v>-13.541416915574587</v>
      </c>
      <c r="Y32" s="3"/>
      <c r="Z32" s="3"/>
      <c r="AB32" s="2"/>
    </row>
    <row r="33" spans="1:30" ht="12">
      <c r="A33" s="3">
        <v>1900</v>
      </c>
      <c r="B33" s="3">
        <v>6.1</v>
      </c>
      <c r="C33" s="3">
        <v>0.3</v>
      </c>
      <c r="D33" s="3">
        <v>0.48</v>
      </c>
      <c r="E33" s="3">
        <v>4.64</v>
      </c>
      <c r="F33">
        <v>7.8970911</v>
      </c>
      <c r="G33">
        <f t="shared" si="1"/>
        <v>1.0722379898180472</v>
      </c>
      <c r="H33">
        <f t="shared" si="13"/>
        <v>2684.1509433962265</v>
      </c>
      <c r="K33">
        <v>0.9</v>
      </c>
      <c r="L33" s="3">
        <f t="shared" si="10"/>
        <v>1900</v>
      </c>
      <c r="M33" s="3">
        <f t="shared" si="2"/>
        <v>140.04270509175208</v>
      </c>
      <c r="N33" s="3">
        <f t="shared" si="3"/>
        <v>124.4945624457359</v>
      </c>
      <c r="O33" s="3">
        <f t="shared" si="0"/>
        <v>149.4279882567827</v>
      </c>
      <c r="P33" s="3">
        <f t="shared" si="14"/>
        <v>133.96694752972908</v>
      </c>
      <c r="Q33" s="3">
        <f t="shared" si="4"/>
        <v>7.05741035288492</v>
      </c>
      <c r="R33" s="3">
        <f t="shared" si="5"/>
        <v>0.23802983922378837</v>
      </c>
      <c r="S33" s="3">
        <f t="shared" si="6"/>
        <v>0.21352127673751758</v>
      </c>
      <c r="T33" s="3">
        <f t="shared" si="7"/>
        <v>11.291856564615873</v>
      </c>
      <c r="U33" s="3">
        <f t="shared" si="8"/>
        <v>12.708333333333334</v>
      </c>
      <c r="V33" s="3">
        <f t="shared" si="11"/>
        <v>8.104136330773477</v>
      </c>
      <c r="W33" s="3">
        <f t="shared" si="12"/>
        <v>18.308995486786774</v>
      </c>
      <c r="X33" s="3">
        <f t="shared" si="9"/>
        <v>7.049725272132168</v>
      </c>
      <c r="Y33" s="3"/>
      <c r="Z33" s="3"/>
      <c r="AA33" s="2"/>
      <c r="AD33" s="3"/>
    </row>
    <row r="34" spans="1:30" ht="12">
      <c r="A34" s="3">
        <v>1901</v>
      </c>
      <c r="B34" s="3">
        <v>7.07</v>
      </c>
      <c r="C34" s="3">
        <v>0.32</v>
      </c>
      <c r="D34" s="3">
        <v>0.5</v>
      </c>
      <c r="E34" s="3">
        <v>4.3</v>
      </c>
      <c r="F34">
        <v>7.7067929</v>
      </c>
      <c r="G34">
        <f t="shared" si="1"/>
        <v>1.0178665654116614</v>
      </c>
      <c r="H34">
        <f t="shared" si="13"/>
        <v>2982.3899371069183</v>
      </c>
      <c r="K34">
        <v>1</v>
      </c>
      <c r="L34" s="3">
        <f t="shared" si="10"/>
        <v>1901</v>
      </c>
      <c r="M34" s="3">
        <f t="shared" si="2"/>
        <v>166.31963731632132</v>
      </c>
      <c r="N34" s="3">
        <f t="shared" si="3"/>
        <v>125.27042072853004</v>
      </c>
      <c r="O34" s="3">
        <f t="shared" si="0"/>
        <v>157.95232105785152</v>
      </c>
      <c r="P34" s="3">
        <f t="shared" si="14"/>
        <v>176.7106932544252</v>
      </c>
      <c r="Q34" s="3">
        <f t="shared" si="4"/>
        <v>7.346502562190274</v>
      </c>
      <c r="R34" s="3">
        <f t="shared" si="5"/>
        <v>0.16500978600170357</v>
      </c>
      <c r="S34" s="3">
        <f t="shared" si="6"/>
        <v>0.15272948698384647</v>
      </c>
      <c r="T34" s="3">
        <f t="shared" si="7"/>
        <v>11.478910253422303</v>
      </c>
      <c r="U34" s="3">
        <f t="shared" si="8"/>
        <v>14.729166666666668</v>
      </c>
      <c r="V34" s="3">
        <f t="shared" si="11"/>
        <v>8.41063764325629</v>
      </c>
      <c r="W34" s="3">
        <f t="shared" si="12"/>
        <v>20.522808418802526</v>
      </c>
      <c r="X34" s="3">
        <f t="shared" si="9"/>
        <v>1.8307731442997426</v>
      </c>
      <c r="Y34" s="3"/>
      <c r="Z34" s="3"/>
      <c r="AA34" s="2"/>
      <c r="AD34" s="3"/>
    </row>
    <row r="35" spans="1:30" ht="12">
      <c r="A35" s="3">
        <v>1902</v>
      </c>
      <c r="B35" s="3">
        <v>8.12</v>
      </c>
      <c r="C35" s="3">
        <v>0.33</v>
      </c>
      <c r="D35" s="3">
        <v>0.63</v>
      </c>
      <c r="E35" s="3">
        <v>4.72</v>
      </c>
      <c r="F35">
        <v>7.8970911</v>
      </c>
      <c r="G35">
        <f t="shared" si="1"/>
        <v>0.9551381313900328</v>
      </c>
      <c r="H35">
        <f t="shared" si="13"/>
        <v>2922.7421383647797</v>
      </c>
      <c r="K35">
        <v>0.98</v>
      </c>
      <c r="L35" s="3">
        <f t="shared" si="10"/>
        <v>1902</v>
      </c>
      <c r="M35" s="3">
        <f t="shared" si="2"/>
        <v>186.41750251557818</v>
      </c>
      <c r="N35" s="3">
        <f t="shared" si="3"/>
        <v>125.78965497200099</v>
      </c>
      <c r="O35" s="3">
        <f t="shared" si="0"/>
        <v>158.90021440622863</v>
      </c>
      <c r="P35" s="3">
        <f t="shared" si="14"/>
        <v>158.97218824332867</v>
      </c>
      <c r="Q35" s="3">
        <f t="shared" si="4"/>
        <v>6.91004930032416</v>
      </c>
      <c r="R35" s="3">
        <f t="shared" si="5"/>
        <v>-0.01265394383634451</v>
      </c>
      <c r="S35" s="3">
        <f t="shared" si="6"/>
        <v>-0.012734686851858542</v>
      </c>
      <c r="T35" s="3">
        <f t="shared" si="7"/>
        <v>13.19191230061885</v>
      </c>
      <c r="U35" s="3">
        <f t="shared" si="8"/>
        <v>16.24</v>
      </c>
      <c r="V35" s="3">
        <f t="shared" si="11"/>
        <v>8.880389514564927</v>
      </c>
      <c r="W35" s="3">
        <f t="shared" si="12"/>
        <v>22.164491019898957</v>
      </c>
      <c r="X35" s="3">
        <f t="shared" si="9"/>
        <v>-4.918592114000044</v>
      </c>
      <c r="Y35" s="3"/>
      <c r="Z35" s="3"/>
      <c r="AA35" s="2"/>
      <c r="AD35" s="3"/>
    </row>
    <row r="36" spans="1:30" ht="12">
      <c r="A36" s="3">
        <v>1903</v>
      </c>
      <c r="B36" s="3">
        <v>8.46</v>
      </c>
      <c r="C36" s="3">
        <v>0.35</v>
      </c>
      <c r="D36" s="3">
        <v>0.53</v>
      </c>
      <c r="E36" s="3">
        <v>5.5</v>
      </c>
      <c r="F36">
        <v>8.6582595</v>
      </c>
      <c r="G36">
        <f t="shared" si="1"/>
        <v>1.1035053958299639</v>
      </c>
      <c r="H36">
        <f t="shared" si="13"/>
        <v>3071.8616352201257</v>
      </c>
      <c r="K36">
        <v>1.03</v>
      </c>
      <c r="L36" s="3">
        <f t="shared" si="10"/>
        <v>1903</v>
      </c>
      <c r="M36" s="3">
        <f t="shared" si="2"/>
        <v>177.14853660831028</v>
      </c>
      <c r="N36" s="3">
        <f t="shared" si="3"/>
        <v>126.80908854770553</v>
      </c>
      <c r="O36" s="3">
        <f aca="true" t="shared" si="15" ref="O36:O67">Q36+O37/(G36+$S$141-$G$140+1)</f>
        <v>150.82669684424098</v>
      </c>
      <c r="P36" s="3">
        <f t="shared" si="14"/>
        <v>177.65718282932397</v>
      </c>
      <c r="Q36" s="3">
        <f t="shared" si="4"/>
        <v>7.6657958952335825</v>
      </c>
      <c r="R36" s="3">
        <f t="shared" si="5"/>
        <v>-0.13082552601205052</v>
      </c>
      <c r="S36" s="3">
        <f t="shared" si="6"/>
        <v>-0.14021139827919088</v>
      </c>
      <c r="T36" s="3">
        <f t="shared" si="7"/>
        <v>11.608205212782284</v>
      </c>
      <c r="U36" s="3">
        <f t="shared" si="8"/>
        <v>13.42857142857143</v>
      </c>
      <c r="V36" s="3">
        <f t="shared" si="11"/>
        <v>9.353112619069579</v>
      </c>
      <c r="W36" s="3">
        <f t="shared" si="12"/>
        <v>19.948284511367994</v>
      </c>
      <c r="X36" s="3">
        <f t="shared" si="9"/>
        <v>9.89557396033231</v>
      </c>
      <c r="Y36" s="3"/>
      <c r="Z36" s="3"/>
      <c r="AA36" s="2"/>
      <c r="AD36" s="3"/>
    </row>
    <row r="37" spans="1:30" ht="12">
      <c r="A37" s="3">
        <v>1904</v>
      </c>
      <c r="B37" s="3">
        <v>6.68</v>
      </c>
      <c r="C37" s="3">
        <v>0.31</v>
      </c>
      <c r="D37" s="3">
        <v>0.49</v>
      </c>
      <c r="E37" s="3">
        <v>4.34</v>
      </c>
      <c r="F37">
        <v>8.2776793</v>
      </c>
      <c r="G37">
        <f t="shared" si="1"/>
        <v>1.0199578531676148</v>
      </c>
      <c r="H37">
        <f t="shared" si="13"/>
        <v>3042.0377358490564</v>
      </c>
      <c r="K37">
        <v>1.02</v>
      </c>
      <c r="L37" s="3">
        <f t="shared" si="10"/>
        <v>1904</v>
      </c>
      <c r="M37" s="3">
        <f t="shared" si="2"/>
        <v>146.30719022902952</v>
      </c>
      <c r="N37" s="3">
        <f t="shared" si="3"/>
        <v>127.09036392296943</v>
      </c>
      <c r="O37" s="3">
        <f t="shared" si="15"/>
        <v>163.30541099729874</v>
      </c>
      <c r="P37" s="3">
        <f t="shared" si="14"/>
        <v>164.866980979449</v>
      </c>
      <c r="Q37" s="3">
        <f t="shared" si="4"/>
        <v>6.637160120699644</v>
      </c>
      <c r="R37" s="3">
        <f t="shared" si="5"/>
        <v>0.2789876883215962</v>
      </c>
      <c r="S37" s="3">
        <f t="shared" si="6"/>
        <v>0.24606889653129488</v>
      </c>
      <c r="T37" s="3">
        <f t="shared" si="7"/>
        <v>10.490995029492986</v>
      </c>
      <c r="U37" s="3">
        <f aca="true" t="shared" si="16" ref="U37:U68">M37/T36</f>
        <v>12.603773584905658</v>
      </c>
      <c r="V37" s="3">
        <f t="shared" si="11"/>
        <v>9.960357309100704</v>
      </c>
      <c r="W37" s="3">
        <f t="shared" si="12"/>
        <v>15.64262039684322</v>
      </c>
      <c r="X37" s="3">
        <f t="shared" si="9"/>
        <v>2.041655341974902</v>
      </c>
      <c r="Y37" s="3"/>
      <c r="Z37" s="3"/>
      <c r="AA37" s="2"/>
      <c r="AD37" s="3"/>
    </row>
    <row r="38" spans="1:26" ht="12">
      <c r="A38" s="3">
        <v>1905</v>
      </c>
      <c r="B38" s="3">
        <v>8.43</v>
      </c>
      <c r="C38" s="3">
        <v>0.33</v>
      </c>
      <c r="D38" s="3">
        <v>0.67</v>
      </c>
      <c r="E38" s="3">
        <v>4.17</v>
      </c>
      <c r="F38">
        <v>8.4679289</v>
      </c>
      <c r="G38">
        <f t="shared" si="1"/>
        <v>1.0417</v>
      </c>
      <c r="H38">
        <f t="shared" si="13"/>
        <v>3131.509433962264</v>
      </c>
      <c r="K38">
        <v>1.05</v>
      </c>
      <c r="L38" s="3">
        <f t="shared" si="10"/>
        <v>1905</v>
      </c>
      <c r="M38" s="3">
        <f t="shared" si="2"/>
        <v>180.48793489515484</v>
      </c>
      <c r="N38" s="3">
        <f t="shared" si="3"/>
        <v>128.48764849542252</v>
      </c>
      <c r="O38" s="3">
        <f t="shared" si="15"/>
        <v>165.62416480794337</v>
      </c>
      <c r="P38" s="3">
        <f t="shared" si="14"/>
        <v>173.2089575643675</v>
      </c>
      <c r="Q38" s="3">
        <f t="shared" si="4"/>
        <v>7.06536399945446</v>
      </c>
      <c r="R38" s="3">
        <f t="shared" si="5"/>
        <v>0.20996441281138775</v>
      </c>
      <c r="S38" s="3">
        <f t="shared" si="6"/>
        <v>0.1905909482764612</v>
      </c>
      <c r="T38" s="3">
        <f t="shared" si="7"/>
        <v>14.344829938286328</v>
      </c>
      <c r="U38" s="3">
        <f t="shared" si="16"/>
        <v>17.20408163265306</v>
      </c>
      <c r="V38" s="3">
        <f t="shared" si="11"/>
        <v>10.714304509479254</v>
      </c>
      <c r="W38" s="3">
        <f t="shared" si="12"/>
        <v>18.120628537115266</v>
      </c>
      <c r="X38" s="3">
        <f t="shared" si="9"/>
        <v>4.17</v>
      </c>
      <c r="Y38" s="3"/>
      <c r="Z38" s="3"/>
    </row>
    <row r="39" spans="1:29" ht="12">
      <c r="A39" s="3">
        <v>1906</v>
      </c>
      <c r="B39" s="3">
        <v>9.87</v>
      </c>
      <c r="C39" s="3">
        <v>0.4</v>
      </c>
      <c r="D39" s="3">
        <v>0.76</v>
      </c>
      <c r="E39" s="3">
        <v>5.47</v>
      </c>
      <c r="F39">
        <v>8.4679289</v>
      </c>
      <c r="G39">
        <f t="shared" si="1"/>
        <v>1.0093366588536368</v>
      </c>
      <c r="H39">
        <f t="shared" si="13"/>
        <v>3399.9245283018863</v>
      </c>
      <c r="K39">
        <v>1.14</v>
      </c>
      <c r="L39" s="3">
        <f t="shared" si="10"/>
        <v>1906</v>
      </c>
      <c r="M39" s="3">
        <f t="shared" si="2"/>
        <v>211.31861416550154</v>
      </c>
      <c r="N39" s="3">
        <f t="shared" si="3"/>
        <v>129.52136860916895</v>
      </c>
      <c r="O39" s="3">
        <f t="shared" si="15"/>
        <v>171.07019643408455</v>
      </c>
      <c r="P39" s="3">
        <f t="shared" si="14"/>
        <v>214.60978281038732</v>
      </c>
      <c r="Q39" s="3">
        <f t="shared" si="4"/>
        <v>8.195730962179834</v>
      </c>
      <c r="R39" s="3">
        <f t="shared" si="5"/>
        <v>-0.03428431156353107</v>
      </c>
      <c r="S39" s="3">
        <f t="shared" si="6"/>
        <v>-0.034885806478524704</v>
      </c>
      <c r="T39" s="3">
        <f t="shared" si="7"/>
        <v>15.571888828141683</v>
      </c>
      <c r="U39" s="3">
        <f t="shared" si="16"/>
        <v>14.731343283582088</v>
      </c>
      <c r="V39" s="3">
        <f t="shared" si="11"/>
        <v>11.683030192232923</v>
      </c>
      <c r="W39" s="3">
        <f t="shared" si="12"/>
        <v>19.72303605694069</v>
      </c>
      <c r="X39" s="3">
        <f t="shared" si="9"/>
        <v>0.9756283006816551</v>
      </c>
      <c r="Y39" s="3"/>
      <c r="Z39" s="3"/>
      <c r="AA39" s="2"/>
      <c r="AC39" s="3"/>
    </row>
    <row r="40" spans="1:29" ht="12">
      <c r="A40" s="3">
        <v>1907</v>
      </c>
      <c r="B40" s="3">
        <v>9.56</v>
      </c>
      <c r="C40" s="3">
        <v>0.44</v>
      </c>
      <c r="D40" s="3">
        <v>0.66</v>
      </c>
      <c r="E40" s="3">
        <v>6.23</v>
      </c>
      <c r="F40">
        <v>8.8485091</v>
      </c>
      <c r="G40">
        <f t="shared" si="1"/>
        <v>1.085642122060444</v>
      </c>
      <c r="H40">
        <f t="shared" si="13"/>
        <v>3429.748427672955</v>
      </c>
      <c r="K40">
        <v>1.15</v>
      </c>
      <c r="L40" s="3">
        <f t="shared" si="10"/>
        <v>1907</v>
      </c>
      <c r="M40" s="3">
        <f t="shared" si="2"/>
        <v>195.87796999609805</v>
      </c>
      <c r="N40" s="3">
        <f t="shared" si="3"/>
        <v>129.41827524205368</v>
      </c>
      <c r="O40" s="3">
        <f t="shared" si="15"/>
        <v>170.4552352591128</v>
      </c>
      <c r="P40" s="3">
        <f t="shared" si="14"/>
        <v>212.1113631448786</v>
      </c>
      <c r="Q40" s="3">
        <f t="shared" si="4"/>
        <v>9.213399067098878</v>
      </c>
      <c r="R40" s="3">
        <f t="shared" si="5"/>
        <v>-0.22069199047651056</v>
      </c>
      <c r="S40" s="3">
        <f t="shared" si="6"/>
        <v>-0.24934892034187445</v>
      </c>
      <c r="T40" s="3">
        <f t="shared" si="7"/>
        <v>13.82009860064832</v>
      </c>
      <c r="U40" s="3">
        <f t="shared" si="16"/>
        <v>12.578947368421055</v>
      </c>
      <c r="V40" s="3">
        <f t="shared" si="11"/>
        <v>12.221175668419653</v>
      </c>
      <c r="W40" s="3">
        <f t="shared" si="12"/>
        <v>16.76602446224277</v>
      </c>
      <c r="X40" s="3">
        <f t="shared" si="9"/>
        <v>8.380075203064429</v>
      </c>
      <c r="Y40" s="3"/>
      <c r="Z40" s="3"/>
      <c r="AA40" s="2"/>
      <c r="AC40" s="3"/>
    </row>
    <row r="41" spans="1:26" ht="12">
      <c r="A41" s="3">
        <v>1908</v>
      </c>
      <c r="B41" s="3">
        <v>6.85</v>
      </c>
      <c r="C41" s="3">
        <v>0.4</v>
      </c>
      <c r="D41" s="3">
        <v>0.58</v>
      </c>
      <c r="E41" s="3">
        <v>5.32</v>
      </c>
      <c r="F41">
        <v>8.6582595</v>
      </c>
      <c r="G41">
        <f t="shared" si="1"/>
        <v>1.0195897678699035</v>
      </c>
      <c r="H41">
        <f t="shared" si="13"/>
        <v>3191.1572327044028</v>
      </c>
      <c r="K41">
        <v>1.07</v>
      </c>
      <c r="L41" s="3">
        <f t="shared" si="10"/>
        <v>1908</v>
      </c>
      <c r="M41" s="3">
        <f t="shared" si="2"/>
        <v>143.43587184006208</v>
      </c>
      <c r="N41" s="3">
        <f t="shared" si="3"/>
        <v>128.22275697005864</v>
      </c>
      <c r="O41" s="3">
        <f t="shared" si="15"/>
        <v>181.05025047571883</v>
      </c>
      <c r="P41" s="3">
        <f t="shared" si="14"/>
        <v>161.63926182948487</v>
      </c>
      <c r="Q41" s="3">
        <f t="shared" si="4"/>
        <v>8.10852416541461</v>
      </c>
      <c r="R41" s="3">
        <f t="shared" si="5"/>
        <v>0.3369500533721754</v>
      </c>
      <c r="S41" s="3">
        <f t="shared" si="6"/>
        <v>0.29039094018354444</v>
      </c>
      <c r="T41" s="3">
        <f t="shared" si="7"/>
        <v>11.75736003985118</v>
      </c>
      <c r="U41" s="3">
        <f t="shared" si="16"/>
        <v>10.378787878787877</v>
      </c>
      <c r="V41" s="3">
        <f t="shared" si="11"/>
        <v>12.45758106111452</v>
      </c>
      <c r="W41" s="3">
        <f t="shared" si="12"/>
        <v>11.736667218581115</v>
      </c>
      <c r="X41" s="3">
        <f t="shared" si="9"/>
        <v>2.0235534104746966</v>
      </c>
      <c r="Y41" s="3"/>
      <c r="Z41" s="3"/>
    </row>
    <row r="42" spans="1:26" ht="12">
      <c r="A42" s="3">
        <v>1909</v>
      </c>
      <c r="B42" s="3">
        <v>9.06</v>
      </c>
      <c r="C42" s="3">
        <v>0.44</v>
      </c>
      <c r="D42" s="3">
        <v>0.76</v>
      </c>
      <c r="E42" s="3">
        <v>3.65</v>
      </c>
      <c r="F42">
        <v>8.9436744</v>
      </c>
      <c r="G42">
        <f t="shared" si="1"/>
        <v>0.9368331133993284</v>
      </c>
      <c r="H42">
        <f t="shared" si="13"/>
        <v>3429.748427672955</v>
      </c>
      <c r="K42">
        <v>1.15</v>
      </c>
      <c r="L42" s="3">
        <f t="shared" si="10"/>
        <v>1909</v>
      </c>
      <c r="M42" s="3">
        <f t="shared" si="2"/>
        <v>183.6580723466409</v>
      </c>
      <c r="N42" s="3">
        <f t="shared" si="3"/>
        <v>128.1260675244043</v>
      </c>
      <c r="O42" s="3">
        <f t="shared" si="15"/>
        <v>182.76425339188228</v>
      </c>
      <c r="P42" s="3">
        <f t="shared" si="14"/>
        <v>192.5645235030489</v>
      </c>
      <c r="Q42" s="3">
        <f t="shared" si="4"/>
        <v>8.061714744674351</v>
      </c>
      <c r="R42" s="3">
        <f t="shared" si="5"/>
        <v>0.04949522910041062</v>
      </c>
      <c r="S42" s="3">
        <f t="shared" si="6"/>
        <v>0.04830931438961943</v>
      </c>
      <c r="T42" s="3">
        <f t="shared" si="7"/>
        <v>13.924780013528425</v>
      </c>
      <c r="U42" s="3">
        <f t="shared" si="16"/>
        <v>15.620689655172416</v>
      </c>
      <c r="V42" s="3">
        <f t="shared" si="11"/>
        <v>12.748083678138823</v>
      </c>
      <c r="W42" s="3">
        <f t="shared" si="12"/>
        <v>14.742675279064962</v>
      </c>
      <c r="X42" s="3">
        <f t="shared" si="9"/>
        <v>-6.988702365998465</v>
      </c>
      <c r="Y42" s="3"/>
      <c r="Z42" s="3"/>
    </row>
    <row r="43" spans="1:27" ht="12">
      <c r="A43" s="3">
        <v>1910</v>
      </c>
      <c r="B43" s="3">
        <v>10.08</v>
      </c>
      <c r="C43" s="3">
        <v>0.47</v>
      </c>
      <c r="D43" s="3">
        <v>0.73</v>
      </c>
      <c r="E43" s="3">
        <v>5.26</v>
      </c>
      <c r="F43">
        <v>9.8951653</v>
      </c>
      <c r="G43">
        <f t="shared" si="1"/>
        <v>1.1285675819368224</v>
      </c>
      <c r="H43">
        <f t="shared" si="13"/>
        <v>3429.748427672955</v>
      </c>
      <c r="K43">
        <v>1.15</v>
      </c>
      <c r="L43" s="3">
        <f t="shared" si="10"/>
        <v>1910</v>
      </c>
      <c r="M43" s="3">
        <f t="shared" si="2"/>
        <v>184.68655596890332</v>
      </c>
      <c r="N43" s="3">
        <f t="shared" si="3"/>
        <v>128.0728604123824</v>
      </c>
      <c r="O43" s="3">
        <f t="shared" si="15"/>
        <v>170.16727651163478</v>
      </c>
      <c r="P43" s="3">
        <f t="shared" si="14"/>
        <v>184.50280875837453</v>
      </c>
      <c r="Q43" s="3">
        <f t="shared" si="4"/>
        <v>9.232871980120509</v>
      </c>
      <c r="R43" s="3">
        <f t="shared" si="5"/>
        <v>0.03600685755308944</v>
      </c>
      <c r="S43" s="3">
        <f t="shared" si="6"/>
        <v>0.035373763075122924</v>
      </c>
      <c r="T43" s="3">
        <f t="shared" si="7"/>
        <v>14.340418181889303</v>
      </c>
      <c r="U43" s="3">
        <f t="shared" si="16"/>
        <v>13.263157894736842</v>
      </c>
      <c r="V43" s="3">
        <f t="shared" si="11"/>
        <v>13.052939839866164</v>
      </c>
      <c r="W43" s="3">
        <f t="shared" si="12"/>
        <v>14.487397528274379</v>
      </c>
      <c r="X43" s="3">
        <f t="shared" si="9"/>
        <v>11.991327671706511</v>
      </c>
      <c r="Y43" s="3"/>
      <c r="Z43" s="3"/>
      <c r="AA43" s="1"/>
    </row>
    <row r="44" spans="1:28" ht="12">
      <c r="A44" s="3">
        <v>1911</v>
      </c>
      <c r="B44" s="3">
        <v>9.27</v>
      </c>
      <c r="C44" s="3">
        <v>0.47</v>
      </c>
      <c r="D44" s="3">
        <v>0.59</v>
      </c>
      <c r="E44" s="3">
        <v>4</v>
      </c>
      <c r="F44">
        <v>9.2290893</v>
      </c>
      <c r="G44">
        <f t="shared" si="1"/>
        <v>1.0508263212030209</v>
      </c>
      <c r="H44">
        <f t="shared" si="13"/>
        <v>3549.044025157232</v>
      </c>
      <c r="K44">
        <v>1.19</v>
      </c>
      <c r="L44" s="3">
        <f t="shared" si="10"/>
        <v>1911</v>
      </c>
      <c r="M44" s="3">
        <f t="shared" si="2"/>
        <v>182.1036665015258</v>
      </c>
      <c r="N44" s="3">
        <f t="shared" si="3"/>
        <v>126.76682876737905</v>
      </c>
      <c r="O44" s="3">
        <f t="shared" si="15"/>
        <v>187.61323443719502</v>
      </c>
      <c r="P44" s="3">
        <f t="shared" si="14"/>
        <v>195.19981887511332</v>
      </c>
      <c r="Q44" s="3">
        <f t="shared" si="4"/>
        <v>9.328985477892775</v>
      </c>
      <c r="R44" s="3">
        <f t="shared" si="5"/>
        <v>0.04528923121908657</v>
      </c>
      <c r="S44" s="3">
        <f t="shared" si="6"/>
        <v>0.044293623407491184</v>
      </c>
      <c r="T44" s="3">
        <f t="shared" si="7"/>
        <v>11.710854110546249</v>
      </c>
      <c r="U44" s="3">
        <f t="shared" si="16"/>
        <v>12.698630136986301</v>
      </c>
      <c r="V44" s="3">
        <f t="shared" si="11"/>
        <v>13.07613422557856</v>
      </c>
      <c r="W44" s="3">
        <f t="shared" si="12"/>
        <v>13.9511610974676</v>
      </c>
      <c r="X44" s="3">
        <f t="shared" si="9"/>
        <v>5.0302674176096644</v>
      </c>
      <c r="Y44" s="3"/>
      <c r="Z44" s="3"/>
      <c r="AB44" s="2"/>
    </row>
    <row r="45" spans="1:30" ht="12">
      <c r="A45" s="3">
        <v>1912</v>
      </c>
      <c r="B45" s="3">
        <v>9.12</v>
      </c>
      <c r="C45" s="3">
        <v>0.48</v>
      </c>
      <c r="D45" s="3">
        <v>0.7</v>
      </c>
      <c r="E45" s="3">
        <v>4.35</v>
      </c>
      <c r="F45">
        <v>9.134005</v>
      </c>
      <c r="G45">
        <f t="shared" si="1"/>
        <v>0.9725851242346939</v>
      </c>
      <c r="H45">
        <f t="shared" si="13"/>
        <v>3578.8679245283015</v>
      </c>
      <c r="K45">
        <v>1.2</v>
      </c>
      <c r="L45" s="3">
        <f t="shared" si="10"/>
        <v>1912</v>
      </c>
      <c r="M45" s="3">
        <f t="shared" si="2"/>
        <v>181.02201608166405</v>
      </c>
      <c r="N45" s="3">
        <f t="shared" si="3"/>
        <v>125.27115802922039</v>
      </c>
      <c r="O45" s="3">
        <f t="shared" si="15"/>
        <v>193.97919938703595</v>
      </c>
      <c r="P45" s="3">
        <f t="shared" si="14"/>
        <v>190.8333060424895</v>
      </c>
      <c r="Q45" s="3">
        <f t="shared" si="4"/>
        <v>8.879999999999999</v>
      </c>
      <c r="R45" s="3">
        <f t="shared" si="5"/>
        <v>-0.0005083143125669714</v>
      </c>
      <c r="S45" s="3">
        <f t="shared" si="6"/>
        <v>-0.0005084435480838043</v>
      </c>
      <c r="T45" s="3">
        <f t="shared" si="7"/>
        <v>12.95</v>
      </c>
      <c r="U45" s="3">
        <f t="shared" si="16"/>
        <v>15.457627118644067</v>
      </c>
      <c r="V45" s="3">
        <f aca="true" t="shared" si="17" ref="V45:V76">AVERAGE(T36:T45)</f>
        <v>13.051942995516674</v>
      </c>
      <c r="W45" s="3">
        <f t="shared" si="12"/>
        <v>13.843695159350862</v>
      </c>
      <c r="X45" s="3">
        <f t="shared" si="9"/>
        <v>-2.9413798492556085</v>
      </c>
      <c r="Y45" s="3"/>
      <c r="Z45" s="3"/>
      <c r="AA45" s="2"/>
      <c r="AD45" s="3"/>
    </row>
    <row r="46" spans="1:30" ht="12">
      <c r="A46" s="3">
        <v>1913</v>
      </c>
      <c r="B46" s="3">
        <v>9.3</v>
      </c>
      <c r="C46" s="3">
        <v>0.48</v>
      </c>
      <c r="D46" s="3">
        <v>0.63</v>
      </c>
      <c r="E46" s="3">
        <v>5.65</v>
      </c>
      <c r="F46">
        <v>9.8</v>
      </c>
      <c r="G46">
        <f t="shared" si="1"/>
        <v>1.03537</v>
      </c>
      <c r="H46">
        <f t="shared" si="13"/>
        <v>3638.51572327044</v>
      </c>
      <c r="K46">
        <v>1.22</v>
      </c>
      <c r="L46" s="3">
        <f t="shared" si="10"/>
        <v>1913</v>
      </c>
      <c r="M46" s="3">
        <f t="shared" si="2"/>
        <v>172.05</v>
      </c>
      <c r="N46" s="3">
        <f t="shared" si="3"/>
        <v>124.15465698515393</v>
      </c>
      <c r="O46" s="3">
        <f t="shared" si="15"/>
        <v>186.91170945910616</v>
      </c>
      <c r="P46" s="3">
        <f t="shared" si="14"/>
        <v>191.65488258717738</v>
      </c>
      <c r="Q46" s="3">
        <f t="shared" si="4"/>
        <v>8.7024</v>
      </c>
      <c r="R46" s="3">
        <f t="shared" si="5"/>
        <v>-0.06741935483870977</v>
      </c>
      <c r="S46" s="3">
        <f t="shared" si="6"/>
        <v>-0.06979964845689164</v>
      </c>
      <c r="T46" s="3">
        <f t="shared" si="7"/>
        <v>11.4219</v>
      </c>
      <c r="U46" s="3">
        <f t="shared" si="16"/>
        <v>13.285714285714286</v>
      </c>
      <c r="V46" s="3">
        <f t="shared" si="17"/>
        <v>13.033312474238448</v>
      </c>
      <c r="W46" s="3">
        <f aca="true" t="shared" si="18" ref="W46:W77">M46/V45</f>
        <v>13.18194540530088</v>
      </c>
      <c r="X46" s="3">
        <f t="shared" si="9"/>
        <v>3.609183673469386</v>
      </c>
      <c r="Y46" s="3"/>
      <c r="Z46" s="3"/>
      <c r="AA46" s="2"/>
      <c r="AD46" s="3"/>
    </row>
    <row r="47" spans="1:30" ht="12">
      <c r="A47" s="3">
        <v>1914</v>
      </c>
      <c r="B47" s="3">
        <v>8.37</v>
      </c>
      <c r="C47" s="3">
        <v>0.42</v>
      </c>
      <c r="D47" s="3">
        <v>0.52</v>
      </c>
      <c r="E47" s="3">
        <v>4.64</v>
      </c>
      <c r="F47">
        <v>10</v>
      </c>
      <c r="G47">
        <f t="shared" si="1"/>
        <v>1.036039603960396</v>
      </c>
      <c r="H47">
        <f t="shared" si="13"/>
        <v>3519.220125786163</v>
      </c>
      <c r="K47">
        <v>1.18</v>
      </c>
      <c r="L47" s="3">
        <f t="shared" si="10"/>
        <v>1914</v>
      </c>
      <c r="M47" s="3">
        <f t="shared" si="2"/>
        <v>151.7481</v>
      </c>
      <c r="N47" s="3">
        <f t="shared" si="3"/>
        <v>123.15312955778863</v>
      </c>
      <c r="O47" s="3">
        <f t="shared" si="15"/>
        <v>191.14320238711426</v>
      </c>
      <c r="P47" s="3">
        <f t="shared" si="14"/>
        <v>164.71250314551386</v>
      </c>
      <c r="Q47" s="3">
        <f t="shared" si="4"/>
        <v>7.539207920792079</v>
      </c>
      <c r="R47" s="3">
        <f t="shared" si="5"/>
        <v>-0.06549794764422653</v>
      </c>
      <c r="S47" s="3">
        <f t="shared" si="6"/>
        <v>-0.06774145588157598</v>
      </c>
      <c r="T47" s="3">
        <f t="shared" si="7"/>
        <v>9.334257425742576</v>
      </c>
      <c r="U47" s="3">
        <f t="shared" si="16"/>
        <v>13.285714285714285</v>
      </c>
      <c r="V47" s="3">
        <f t="shared" si="17"/>
        <v>12.917638713863408</v>
      </c>
      <c r="W47" s="3">
        <f t="shared" si="18"/>
        <v>11.643095360442267</v>
      </c>
      <c r="X47" s="3">
        <f t="shared" si="9"/>
        <v>3.639999999999999</v>
      </c>
      <c r="Y47" s="3"/>
      <c r="Z47" s="3"/>
      <c r="AA47" s="2"/>
      <c r="AD47" s="3"/>
    </row>
    <row r="48" spans="1:30" ht="12">
      <c r="A48" s="3">
        <v>1915</v>
      </c>
      <c r="B48" s="3">
        <v>7.48</v>
      </c>
      <c r="C48" s="3">
        <v>0.43</v>
      </c>
      <c r="D48" s="3">
        <v>0.88</v>
      </c>
      <c r="E48" s="3">
        <v>3.65</v>
      </c>
      <c r="F48">
        <v>10.1</v>
      </c>
      <c r="G48">
        <f t="shared" si="1"/>
        <v>1.0066009615384615</v>
      </c>
      <c r="H48">
        <f t="shared" si="13"/>
        <v>3399.9245283018863</v>
      </c>
      <c r="K48">
        <v>1.14</v>
      </c>
      <c r="L48" s="3">
        <f t="shared" si="10"/>
        <v>1915</v>
      </c>
      <c r="M48" s="3">
        <f t="shared" si="2"/>
        <v>134.26970297029706</v>
      </c>
      <c r="N48" s="3">
        <f t="shared" si="3"/>
        <v>123.32557753181004</v>
      </c>
      <c r="O48" s="3">
        <f t="shared" si="15"/>
        <v>197.0523592850797</v>
      </c>
      <c r="P48" s="3">
        <f t="shared" si="14"/>
        <v>140.9842662173971</v>
      </c>
      <c r="Q48" s="3">
        <f t="shared" si="4"/>
        <v>7.4960576923076925</v>
      </c>
      <c r="R48" s="3">
        <f t="shared" si="5"/>
        <v>0.26717400246811995</v>
      </c>
      <c r="S48" s="3">
        <f t="shared" si="6"/>
        <v>0.2367892261385019</v>
      </c>
      <c r="T48" s="3">
        <f t="shared" si="7"/>
        <v>15.340769230769231</v>
      </c>
      <c r="U48" s="3">
        <f t="shared" si="16"/>
        <v>14.384615384615385</v>
      </c>
      <c r="V48" s="3">
        <f t="shared" si="17"/>
        <v>13.017232643111697</v>
      </c>
      <c r="W48" s="3">
        <f t="shared" si="18"/>
        <v>10.394291553161086</v>
      </c>
      <c r="X48" s="3">
        <f t="shared" si="9"/>
        <v>0.679702970297027</v>
      </c>
      <c r="Y48" s="3"/>
      <c r="Z48" s="3"/>
      <c r="AA48" s="2"/>
      <c r="AD48" s="3"/>
    </row>
    <row r="49" spans="1:30" ht="12">
      <c r="A49" s="3">
        <v>1916</v>
      </c>
      <c r="B49" s="3">
        <v>9.33</v>
      </c>
      <c r="C49" s="3">
        <v>0.56</v>
      </c>
      <c r="D49" s="3">
        <v>1.53</v>
      </c>
      <c r="E49" s="3">
        <v>3.64</v>
      </c>
      <c r="F49">
        <v>10.4</v>
      </c>
      <c r="G49">
        <f t="shared" si="1"/>
        <v>0.9212444444444445</v>
      </c>
      <c r="H49">
        <f t="shared" si="13"/>
        <v>3608.691823899371</v>
      </c>
      <c r="K49">
        <v>1.21</v>
      </c>
      <c r="L49" s="3">
        <f t="shared" si="10"/>
        <v>1916</v>
      </c>
      <c r="M49" s="3">
        <f t="shared" si="2"/>
        <v>162.64701923076925</v>
      </c>
      <c r="N49" s="3">
        <f t="shared" si="3"/>
        <v>123.55555652103878</v>
      </c>
      <c r="O49" s="3">
        <f t="shared" si="15"/>
        <v>197.8603723750927</v>
      </c>
      <c r="P49" s="3">
        <f t="shared" si="14"/>
        <v>161.08633179079797</v>
      </c>
      <c r="Q49" s="3">
        <f t="shared" si="4"/>
        <v>8.67760683760684</v>
      </c>
      <c r="R49" s="3">
        <f t="shared" si="5"/>
        <v>-0.03489341431463611</v>
      </c>
      <c r="S49" s="3">
        <f t="shared" si="6"/>
        <v>-0.03551673225504382</v>
      </c>
      <c r="T49" s="3">
        <f t="shared" si="7"/>
        <v>23.708461538461542</v>
      </c>
      <c r="U49" s="3">
        <f t="shared" si="16"/>
        <v>10.602272727272728</v>
      </c>
      <c r="V49" s="3">
        <f t="shared" si="17"/>
        <v>13.830889914143683</v>
      </c>
      <c r="W49" s="3">
        <f t="shared" si="18"/>
        <v>12.494746286710704</v>
      </c>
      <c r="X49" s="3">
        <f t="shared" si="9"/>
        <v>-8.86</v>
      </c>
      <c r="Y49" s="3"/>
      <c r="Z49" s="3"/>
      <c r="AA49" s="2"/>
      <c r="AD49" s="3"/>
    </row>
    <row r="50" spans="1:26" ht="12">
      <c r="A50" s="3">
        <v>1917</v>
      </c>
      <c r="B50" s="3">
        <v>9.57</v>
      </c>
      <c r="C50" s="3">
        <v>0.69</v>
      </c>
      <c r="D50" s="3">
        <v>1.28</v>
      </c>
      <c r="E50" s="3">
        <v>4.25</v>
      </c>
      <c r="F50">
        <v>11.7</v>
      </c>
      <c r="G50">
        <f t="shared" si="1"/>
        <v>0.8712321428571428</v>
      </c>
      <c r="H50">
        <f t="shared" si="13"/>
        <v>3459.5723270440244</v>
      </c>
      <c r="K50">
        <v>1.16</v>
      </c>
      <c r="L50" s="3">
        <f t="shared" si="10"/>
        <v>1917</v>
      </c>
      <c r="M50" s="3">
        <f t="shared" si="2"/>
        <v>148.2941025641026</v>
      </c>
      <c r="N50" s="3">
        <f t="shared" si="3"/>
        <v>122.5405149291803</v>
      </c>
      <c r="O50" s="3">
        <f t="shared" si="15"/>
        <v>181.32249051481497</v>
      </c>
      <c r="P50" s="3">
        <f t="shared" si="14"/>
        <v>133.25315984044116</v>
      </c>
      <c r="Q50" s="3">
        <f t="shared" si="4"/>
        <v>8.9355</v>
      </c>
      <c r="R50" s="3">
        <f t="shared" si="5"/>
        <v>-0.3101209135691895</v>
      </c>
      <c r="S50" s="3">
        <f t="shared" si="6"/>
        <v>-0.3712389338034355</v>
      </c>
      <c r="T50" s="3">
        <f t="shared" si="7"/>
        <v>16.576</v>
      </c>
      <c r="U50" s="3">
        <f t="shared" si="16"/>
        <v>6.254901960784314</v>
      </c>
      <c r="V50" s="3">
        <f t="shared" si="17"/>
        <v>14.10648005407885</v>
      </c>
      <c r="W50" s="3">
        <f t="shared" si="18"/>
        <v>10.72194945405897</v>
      </c>
      <c r="X50" s="3">
        <f t="shared" si="9"/>
        <v>-15.408119658119656</v>
      </c>
      <c r="Y50" s="3"/>
      <c r="Z50" s="3"/>
    </row>
    <row r="51" spans="1:29" ht="12">
      <c r="A51" s="3">
        <v>1918</v>
      </c>
      <c r="B51" s="3">
        <v>7.21</v>
      </c>
      <c r="C51" s="3">
        <v>0.57</v>
      </c>
      <c r="D51" s="3">
        <v>0.99</v>
      </c>
      <c r="E51" s="3">
        <v>5.98</v>
      </c>
      <c r="F51">
        <v>14</v>
      </c>
      <c r="G51">
        <f t="shared" si="1"/>
        <v>0.8992242424242425</v>
      </c>
      <c r="H51">
        <f t="shared" si="13"/>
        <v>3549.044025157232</v>
      </c>
      <c r="K51">
        <v>1.19</v>
      </c>
      <c r="L51" s="3">
        <f t="shared" si="10"/>
        <v>1918</v>
      </c>
      <c r="M51" s="3">
        <f t="shared" si="2"/>
        <v>93.3695</v>
      </c>
      <c r="N51" s="3">
        <f t="shared" si="3"/>
        <v>121.18267314416329</v>
      </c>
      <c r="O51" s="3">
        <f t="shared" si="15"/>
        <v>156.60308591315146</v>
      </c>
      <c r="P51" s="3">
        <f t="shared" si="14"/>
        <v>134.92594982340788</v>
      </c>
      <c r="Q51" s="3">
        <f t="shared" si="4"/>
        <v>6.263090909090908</v>
      </c>
      <c r="R51" s="3">
        <f t="shared" si="5"/>
        <v>-0.0091203295086791</v>
      </c>
      <c r="S51" s="3">
        <f t="shared" si="6"/>
        <v>-0.009162174333898775</v>
      </c>
      <c r="T51" s="3">
        <f t="shared" si="7"/>
        <v>10.878000000000002</v>
      </c>
      <c r="U51" s="3">
        <f t="shared" si="16"/>
        <v>5.6328125</v>
      </c>
      <c r="V51" s="3">
        <f t="shared" si="17"/>
        <v>14.018544050093734</v>
      </c>
      <c r="W51" s="3">
        <f t="shared" si="18"/>
        <v>6.618908447894659</v>
      </c>
      <c r="X51" s="3">
        <f t="shared" si="9"/>
        <v>-11.87714285714286</v>
      </c>
      <c r="Y51" s="3"/>
      <c r="Z51" s="3"/>
      <c r="AA51" s="2"/>
      <c r="AC51" s="3"/>
    </row>
    <row r="52" spans="1:29" ht="12">
      <c r="A52" s="3">
        <v>1919</v>
      </c>
      <c r="B52" s="3">
        <v>7.85</v>
      </c>
      <c r="C52" s="3">
        <v>0.53</v>
      </c>
      <c r="D52" s="3">
        <v>0.93</v>
      </c>
      <c r="E52" s="3">
        <v>5.56</v>
      </c>
      <c r="F52">
        <v>16.5</v>
      </c>
      <c r="G52">
        <f t="shared" si="1"/>
        <v>0.9024559585492228</v>
      </c>
      <c r="H52">
        <f t="shared" si="13"/>
        <v>3578.8679245283015</v>
      </c>
      <c r="K52">
        <v>1.2</v>
      </c>
      <c r="L52" s="3">
        <f t="shared" si="10"/>
        <v>1919</v>
      </c>
      <c r="M52" s="3">
        <f t="shared" si="2"/>
        <v>86.25484848484848</v>
      </c>
      <c r="N52" s="3">
        <f t="shared" si="3"/>
        <v>122.58492444667165</v>
      </c>
      <c r="O52" s="3">
        <f t="shared" si="15"/>
        <v>140.783064828129</v>
      </c>
      <c r="P52" s="3">
        <f t="shared" si="14"/>
        <v>132.0930175025479</v>
      </c>
      <c r="Q52" s="3">
        <f t="shared" si="4"/>
        <v>4.978704663212436</v>
      </c>
      <c r="R52" s="3">
        <f t="shared" si="5"/>
        <v>0.01937229794396231</v>
      </c>
      <c r="S52" s="3">
        <f t="shared" si="6"/>
        <v>0.01918704369087876</v>
      </c>
      <c r="T52" s="3">
        <f t="shared" si="7"/>
        <v>8.73621761658031</v>
      </c>
      <c r="U52" s="3">
        <f t="shared" si="16"/>
        <v>7.929292929292927</v>
      </c>
      <c r="V52" s="3">
        <f t="shared" si="17"/>
        <v>13.49968781039892</v>
      </c>
      <c r="W52" s="3">
        <f t="shared" si="18"/>
        <v>6.152910614442286</v>
      </c>
      <c r="X52" s="3">
        <f t="shared" si="9"/>
        <v>-11.40969696969697</v>
      </c>
      <c r="Y52" s="3"/>
      <c r="Z52" s="3"/>
      <c r="AA52" s="2"/>
      <c r="AC52" s="3"/>
    </row>
    <row r="53" spans="1:26" ht="12">
      <c r="A53" s="3">
        <v>1920</v>
      </c>
      <c r="B53" s="3">
        <v>8.83</v>
      </c>
      <c r="C53" s="3">
        <v>0.51</v>
      </c>
      <c r="D53" s="3">
        <v>0.8</v>
      </c>
      <c r="E53" s="3">
        <v>7.3</v>
      </c>
      <c r="F53">
        <v>19.3</v>
      </c>
      <c r="G53">
        <f t="shared" si="1"/>
        <v>1.089942105263158</v>
      </c>
      <c r="H53">
        <f t="shared" si="13"/>
        <v>3698.1635220125786</v>
      </c>
      <c r="K53">
        <v>1.24</v>
      </c>
      <c r="L53" s="3">
        <f t="shared" si="10"/>
        <v>1920</v>
      </c>
      <c r="M53" s="3">
        <f t="shared" si="2"/>
        <v>82.94709844559586</v>
      </c>
      <c r="N53" s="3">
        <f t="shared" si="3"/>
        <v>125.45076553727803</v>
      </c>
      <c r="O53" s="3">
        <f t="shared" si="15"/>
        <v>127.61032371329517</v>
      </c>
      <c r="P53" s="3">
        <f t="shared" si="14"/>
        <v>140.7688169819137</v>
      </c>
      <c r="Q53" s="3">
        <f t="shared" si="4"/>
        <v>4.8664736842105265</v>
      </c>
      <c r="R53" s="3">
        <f t="shared" si="5"/>
        <v>-0.12340704535971864</v>
      </c>
      <c r="S53" s="3">
        <f t="shared" si="6"/>
        <v>-0.13171252817291437</v>
      </c>
      <c r="T53" s="3">
        <f t="shared" si="7"/>
        <v>7.633684210526317</v>
      </c>
      <c r="U53" s="3">
        <f t="shared" si="16"/>
        <v>9.49462365591398</v>
      </c>
      <c r="V53" s="3">
        <f t="shared" si="17"/>
        <v>12.829014413262623</v>
      </c>
      <c r="W53" s="3">
        <f t="shared" si="18"/>
        <v>6.144371604038208</v>
      </c>
      <c r="X53" s="3">
        <f t="shared" si="9"/>
        <v>8.854404145077726</v>
      </c>
      <c r="Y53" s="3"/>
      <c r="Z53" s="3"/>
    </row>
    <row r="54" spans="1:26" ht="12">
      <c r="A54" s="3">
        <v>1921</v>
      </c>
      <c r="B54" s="3">
        <v>7.11</v>
      </c>
      <c r="C54" s="3">
        <v>0.46</v>
      </c>
      <c r="D54" s="3">
        <v>0.29</v>
      </c>
      <c r="E54" s="3">
        <v>7.44</v>
      </c>
      <c r="F54">
        <v>19</v>
      </c>
      <c r="G54">
        <f t="shared" si="1"/>
        <v>1.207905325443787</v>
      </c>
      <c r="H54">
        <f t="shared" si="13"/>
        <v>3966.5786163522016</v>
      </c>
      <c r="K54">
        <v>1.33</v>
      </c>
      <c r="L54" s="3">
        <f t="shared" si="10"/>
        <v>1921</v>
      </c>
      <c r="M54" s="3">
        <f t="shared" si="2"/>
        <v>67.84436842105264</v>
      </c>
      <c r="N54" s="3">
        <f t="shared" si="3"/>
        <v>128.62748035427865</v>
      </c>
      <c r="O54" s="3">
        <f t="shared" si="15"/>
        <v>138.35061789596537</v>
      </c>
      <c r="P54" s="3">
        <f t="shared" si="14"/>
        <v>168.83213038134122</v>
      </c>
      <c r="Q54" s="3">
        <f t="shared" si="4"/>
        <v>4.9347928994082855</v>
      </c>
      <c r="R54" s="3">
        <f t="shared" si="5"/>
        <v>0.22704083755690377</v>
      </c>
      <c r="S54" s="3">
        <f t="shared" si="6"/>
        <v>0.20460544761739052</v>
      </c>
      <c r="T54" s="3">
        <f t="shared" si="7"/>
        <v>3.1110650887573965</v>
      </c>
      <c r="U54" s="3">
        <f t="shared" si="16"/>
        <v>8.8875</v>
      </c>
      <c r="V54" s="3">
        <f t="shared" si="17"/>
        <v>11.969035511083737</v>
      </c>
      <c r="W54" s="3">
        <f t="shared" si="18"/>
        <v>5.288353901209682</v>
      </c>
      <c r="X54" s="3">
        <f t="shared" si="9"/>
        <v>18.492631578947382</v>
      </c>
      <c r="Y54" s="3"/>
      <c r="Z54" s="3"/>
    </row>
    <row r="55" spans="1:26" ht="12">
      <c r="A55" s="3">
        <v>1922</v>
      </c>
      <c r="B55" s="3">
        <v>7.3</v>
      </c>
      <c r="C55" s="3">
        <v>0.51</v>
      </c>
      <c r="D55" s="3">
        <v>0.69</v>
      </c>
      <c r="E55" s="3">
        <v>4.58</v>
      </c>
      <c r="F55">
        <v>16.9</v>
      </c>
      <c r="G55">
        <f t="shared" si="1"/>
        <v>1.052025</v>
      </c>
      <c r="H55">
        <f t="shared" si="13"/>
        <v>3966.5786163522016</v>
      </c>
      <c r="K55">
        <v>1.33</v>
      </c>
      <c r="L55" s="3">
        <f t="shared" si="10"/>
        <v>1922</v>
      </c>
      <c r="M55" s="3">
        <f t="shared" si="2"/>
        <v>78.3130177514793</v>
      </c>
      <c r="N55" s="3">
        <f t="shared" si="3"/>
        <v>131.94321151677045</v>
      </c>
      <c r="O55" s="3">
        <f t="shared" si="15"/>
        <v>166.117685024592</v>
      </c>
      <c r="P55" s="3">
        <f t="shared" si="14"/>
        <v>163.89733748193294</v>
      </c>
      <c r="Q55" s="3">
        <f t="shared" si="4"/>
        <v>5.50375</v>
      </c>
      <c r="R55" s="3">
        <f t="shared" si="5"/>
        <v>0.29671395955642527</v>
      </c>
      <c r="S55" s="3">
        <f t="shared" si="6"/>
        <v>0.2598333409627573</v>
      </c>
      <c r="T55" s="3">
        <f t="shared" si="7"/>
        <v>7.446249999999999</v>
      </c>
      <c r="U55" s="3">
        <f t="shared" si="16"/>
        <v>25.17241379310345</v>
      </c>
      <c r="V55" s="3">
        <f t="shared" si="17"/>
        <v>11.418660511083738</v>
      </c>
      <c r="W55" s="3">
        <f t="shared" si="18"/>
        <v>6.542968117937218</v>
      </c>
      <c r="X55" s="3">
        <f t="shared" si="9"/>
        <v>5.1717159763313525</v>
      </c>
      <c r="Y55" s="3"/>
      <c r="Z55" s="3"/>
    </row>
    <row r="56" spans="1:26" ht="12">
      <c r="A56" s="3">
        <v>1923</v>
      </c>
      <c r="B56" s="3">
        <v>8.9</v>
      </c>
      <c r="C56" s="3">
        <v>0.53</v>
      </c>
      <c r="D56" s="3">
        <v>0.98</v>
      </c>
      <c r="E56" s="3">
        <v>4.96</v>
      </c>
      <c r="F56">
        <v>16.8</v>
      </c>
      <c r="G56">
        <f t="shared" si="1"/>
        <v>1.0192647398843933</v>
      </c>
      <c r="H56">
        <f t="shared" si="13"/>
        <v>4175.345911949685</v>
      </c>
      <c r="K56">
        <v>1.4</v>
      </c>
      <c r="L56" s="3">
        <f t="shared" si="10"/>
        <v>1923</v>
      </c>
      <c r="M56" s="3">
        <f t="shared" si="2"/>
        <v>96.04583333333333</v>
      </c>
      <c r="N56" s="3">
        <f t="shared" si="3"/>
        <v>134.87320033417967</v>
      </c>
      <c r="O56" s="3">
        <f t="shared" si="15"/>
        <v>174.94583395734105</v>
      </c>
      <c r="P56" s="3">
        <f>(H56/H57)^3*(Q56+P57)</f>
        <v>185.65803741149765</v>
      </c>
      <c r="Q56" s="3">
        <f t="shared" si="4"/>
        <v>5.5542774566474</v>
      </c>
      <c r="R56" s="3">
        <f t="shared" si="5"/>
        <v>0.021289861661362635</v>
      </c>
      <c r="S56" s="3">
        <f t="shared" si="6"/>
        <v>0.021066398656886497</v>
      </c>
      <c r="T56" s="3">
        <f t="shared" si="7"/>
        <v>10.270173410404624</v>
      </c>
      <c r="U56" s="3">
        <f t="shared" si="16"/>
        <v>12.898550724637683</v>
      </c>
      <c r="V56" s="3">
        <f t="shared" si="17"/>
        <v>11.303487852124197</v>
      </c>
      <c r="W56" s="3">
        <f t="shared" si="18"/>
        <v>8.411304744554288</v>
      </c>
      <c r="X56" s="3">
        <f t="shared" si="9"/>
        <v>1.9838095238095343</v>
      </c>
      <c r="Y56" s="3"/>
      <c r="Z56" s="3"/>
    </row>
    <row r="57" spans="1:26" ht="12">
      <c r="A57" s="3">
        <v>1924</v>
      </c>
      <c r="B57" s="3">
        <v>8.83</v>
      </c>
      <c r="C57" s="3">
        <v>0.55</v>
      </c>
      <c r="D57" s="3">
        <v>0.93</v>
      </c>
      <c r="E57" s="3">
        <v>4.34</v>
      </c>
      <c r="F57">
        <v>17.3</v>
      </c>
      <c r="G57">
        <f t="shared" si="1"/>
        <v>1.0434</v>
      </c>
      <c r="H57">
        <f>K57*$H$62/$K$62</f>
        <v>4413.937106918239</v>
      </c>
      <c r="K57">
        <v>1.48</v>
      </c>
      <c r="L57" s="3">
        <f t="shared" si="10"/>
        <v>1924</v>
      </c>
      <c r="M57" s="3">
        <f t="shared" si="2"/>
        <v>92.5363583815029</v>
      </c>
      <c r="N57" s="3">
        <f t="shared" si="3"/>
        <v>137.94472693122268</v>
      </c>
      <c r="O57" s="3">
        <f t="shared" si="15"/>
        <v>178.95738849749236</v>
      </c>
      <c r="P57" s="3">
        <f t="shared" si="14"/>
        <v>213.78418479418858</v>
      </c>
      <c r="Q57" s="3">
        <f t="shared" si="4"/>
        <v>5.763872832369943</v>
      </c>
      <c r="R57" s="3">
        <f t="shared" si="5"/>
        <v>0.2604756511891281</v>
      </c>
      <c r="S57" s="3">
        <f t="shared" si="6"/>
        <v>0.23148915067158482</v>
      </c>
      <c r="T57" s="3">
        <f t="shared" si="7"/>
        <v>9.746184971098266</v>
      </c>
      <c r="U57" s="3">
        <f t="shared" si="16"/>
        <v>9.010204081632654</v>
      </c>
      <c r="V57" s="3">
        <f t="shared" si="17"/>
        <v>11.34468060665977</v>
      </c>
      <c r="W57" s="3">
        <f t="shared" si="18"/>
        <v>8.186531413320632</v>
      </c>
      <c r="X57" s="3">
        <f t="shared" si="9"/>
        <v>4.34</v>
      </c>
      <c r="Y57" s="3"/>
      <c r="Z57" s="3"/>
    </row>
    <row r="58" spans="1:26" ht="12">
      <c r="A58" s="3">
        <v>1925</v>
      </c>
      <c r="B58" s="3">
        <v>10.58</v>
      </c>
      <c r="C58" s="3">
        <v>0.6</v>
      </c>
      <c r="D58" s="3">
        <v>1.25</v>
      </c>
      <c r="E58" s="3">
        <v>3.87</v>
      </c>
      <c r="F58">
        <v>17.3</v>
      </c>
      <c r="G58">
        <f t="shared" si="1"/>
        <v>1.0038832402234636</v>
      </c>
      <c r="H58">
        <f t="shared" si="13"/>
        <v>4145.522012578615</v>
      </c>
      <c r="K58">
        <v>1.39</v>
      </c>
      <c r="L58" s="3">
        <f t="shared" si="10"/>
        <v>1925</v>
      </c>
      <c r="M58" s="3">
        <f t="shared" si="2"/>
        <v>110.87595375722545</v>
      </c>
      <c r="N58" s="3">
        <f t="shared" si="3"/>
        <v>140.99755409708817</v>
      </c>
      <c r="O58" s="3">
        <f t="shared" si="15"/>
        <v>187.1541213738247</v>
      </c>
      <c r="P58" s="3">
        <f t="shared" si="14"/>
        <v>171.34276096239034</v>
      </c>
      <c r="Q58" s="3">
        <f t="shared" si="4"/>
        <v>6.07709497206704</v>
      </c>
      <c r="R58" s="3">
        <f t="shared" si="5"/>
        <v>0.2103843026264376</v>
      </c>
      <c r="S58" s="3">
        <f t="shared" si="6"/>
        <v>0.19093791465910187</v>
      </c>
      <c r="T58" s="3">
        <f t="shared" si="7"/>
        <v>12.660614525139666</v>
      </c>
      <c r="U58" s="3">
        <f t="shared" si="16"/>
        <v>11.376344086021506</v>
      </c>
      <c r="V58" s="3">
        <f t="shared" si="17"/>
        <v>11.076665136096812</v>
      </c>
      <c r="W58" s="3">
        <f t="shared" si="18"/>
        <v>9.77338698210128</v>
      </c>
      <c r="X58" s="3">
        <f t="shared" si="9"/>
        <v>0.4017919075144638</v>
      </c>
      <c r="Y58" s="3"/>
      <c r="Z58" s="3"/>
    </row>
    <row r="59" spans="1:26" ht="12">
      <c r="A59" s="3">
        <v>1926</v>
      </c>
      <c r="B59" s="3">
        <v>12.65</v>
      </c>
      <c r="C59" s="3">
        <v>0.69</v>
      </c>
      <c r="D59" s="3">
        <v>1.24</v>
      </c>
      <c r="E59" s="3">
        <v>4.28</v>
      </c>
      <c r="F59">
        <v>17.9</v>
      </c>
      <c r="G59">
        <f t="shared" si="1"/>
        <v>1.0666354285714286</v>
      </c>
      <c r="H59">
        <f t="shared" si="13"/>
        <v>4413.937106918239</v>
      </c>
      <c r="K59">
        <v>1.48</v>
      </c>
      <c r="L59" s="3">
        <f t="shared" si="10"/>
        <v>1926</v>
      </c>
      <c r="M59" s="3">
        <f t="shared" si="2"/>
        <v>128.12541899441342</v>
      </c>
      <c r="N59" s="3">
        <f t="shared" si="3"/>
        <v>143.91989569122669</v>
      </c>
      <c r="O59" s="3">
        <f t="shared" si="15"/>
        <v>188.5175207245784</v>
      </c>
      <c r="P59" s="3">
        <f t="shared" si="14"/>
        <v>200.74955904914356</v>
      </c>
      <c r="Q59" s="3">
        <f t="shared" si="4"/>
        <v>7.1484</v>
      </c>
      <c r="R59" s="3">
        <f t="shared" si="5"/>
        <v>0.1392930547713156</v>
      </c>
      <c r="S59" s="3">
        <f t="shared" si="6"/>
        <v>0.1304079426543005</v>
      </c>
      <c r="T59" s="3">
        <f t="shared" si="7"/>
        <v>12.846400000000001</v>
      </c>
      <c r="U59" s="3">
        <f t="shared" si="16"/>
        <v>10.120000000000001</v>
      </c>
      <c r="V59" s="3">
        <f t="shared" si="17"/>
        <v>9.99045898225066</v>
      </c>
      <c r="W59" s="3">
        <f t="shared" si="18"/>
        <v>11.567147460012695</v>
      </c>
      <c r="X59" s="3">
        <f t="shared" si="9"/>
        <v>6.514636871508378</v>
      </c>
      <c r="Y59" s="3"/>
      <c r="Z59" s="3"/>
    </row>
    <row r="60" spans="1:26" ht="12">
      <c r="A60" s="3">
        <v>1927</v>
      </c>
      <c r="B60" s="3">
        <v>13.4</v>
      </c>
      <c r="C60" s="3">
        <v>0.77</v>
      </c>
      <c r="D60" s="3">
        <v>1.11</v>
      </c>
      <c r="E60" s="3">
        <v>4.26</v>
      </c>
      <c r="F60">
        <v>17.5</v>
      </c>
      <c r="G60">
        <f t="shared" si="1"/>
        <v>1.0546531791907514</v>
      </c>
      <c r="H60">
        <f t="shared" si="13"/>
        <v>4473.584905660377</v>
      </c>
      <c r="K60">
        <v>1.5</v>
      </c>
      <c r="L60" s="3">
        <f t="shared" si="10"/>
        <v>1927</v>
      </c>
      <c r="M60" s="3">
        <f t="shared" si="2"/>
        <v>138.824</v>
      </c>
      <c r="N60" s="3">
        <f t="shared" si="3"/>
        <v>145.89439971572082</v>
      </c>
      <c r="O60" s="3">
        <f t="shared" si="15"/>
        <v>200.20292649074483</v>
      </c>
      <c r="P60" s="3">
        <f t="shared" si="14"/>
        <v>201.85012976096542</v>
      </c>
      <c r="Q60" s="3">
        <f t="shared" si="4"/>
        <v>8.069421965317918</v>
      </c>
      <c r="R60" s="3">
        <f t="shared" si="5"/>
        <v>0.3814597532568372</v>
      </c>
      <c r="S60" s="3">
        <f t="shared" si="6"/>
        <v>0.3231407323162446</v>
      </c>
      <c r="T60" s="3">
        <f t="shared" si="7"/>
        <v>11.632543352601157</v>
      </c>
      <c r="U60" s="3">
        <f t="shared" si="16"/>
        <v>10.806451612903226</v>
      </c>
      <c r="V60" s="3">
        <f t="shared" si="17"/>
        <v>9.496113317510774</v>
      </c>
      <c r="W60" s="3">
        <f t="shared" si="18"/>
        <v>13.895657871839399</v>
      </c>
      <c r="X60" s="3">
        <f t="shared" si="9"/>
        <v>5.402857142857134</v>
      </c>
      <c r="Y60" s="3"/>
      <c r="Z60" s="3"/>
    </row>
    <row r="61" spans="1:26" ht="12">
      <c r="A61" s="3">
        <v>1928</v>
      </c>
      <c r="B61" s="3">
        <v>17.53</v>
      </c>
      <c r="C61" s="3">
        <v>0.85</v>
      </c>
      <c r="D61" s="3">
        <v>1.38</v>
      </c>
      <c r="E61" s="3">
        <v>4.64</v>
      </c>
      <c r="F61">
        <v>17.3</v>
      </c>
      <c r="G61">
        <f t="shared" si="1"/>
        <v>1.0586385964912282</v>
      </c>
      <c r="H61">
        <f t="shared" si="13"/>
        <v>4533.232704402516</v>
      </c>
      <c r="K61">
        <v>1.52</v>
      </c>
      <c r="L61" s="3">
        <f t="shared" si="10"/>
        <v>1928</v>
      </c>
      <c r="M61" s="3">
        <f t="shared" si="2"/>
        <v>183.71034682080926</v>
      </c>
      <c r="N61" s="3">
        <f t="shared" si="3"/>
        <v>147.01815091737308</v>
      </c>
      <c r="O61" s="3">
        <f t="shared" si="15"/>
        <v>209.78291823280256</v>
      </c>
      <c r="P61" s="3">
        <f t="shared" si="14"/>
        <v>201.96284484819213</v>
      </c>
      <c r="Q61" s="3">
        <f t="shared" si="4"/>
        <v>9.011988304093567</v>
      </c>
      <c r="R61" s="3">
        <f t="shared" si="5"/>
        <v>0.4837821879284634</v>
      </c>
      <c r="S61" s="3">
        <f t="shared" si="6"/>
        <v>0.394594360339774</v>
      </c>
      <c r="T61" s="3">
        <f t="shared" si="7"/>
        <v>14.631228070175437</v>
      </c>
      <c r="U61" s="3">
        <f t="shared" si="16"/>
        <v>15.792792792792792</v>
      </c>
      <c r="V61" s="3">
        <f t="shared" si="17"/>
        <v>9.871436124528318</v>
      </c>
      <c r="W61" s="3">
        <f t="shared" si="18"/>
        <v>19.34584610337879</v>
      </c>
      <c r="X61" s="3">
        <f t="shared" si="9"/>
        <v>5.796069364161848</v>
      </c>
      <c r="Y61" s="3"/>
      <c r="Z61" s="3"/>
    </row>
    <row r="62" spans="1:26" ht="12">
      <c r="A62" s="3">
        <v>1929</v>
      </c>
      <c r="B62" s="3">
        <v>24.86</v>
      </c>
      <c r="C62" s="3">
        <v>0.97</v>
      </c>
      <c r="D62" s="3">
        <v>1.61</v>
      </c>
      <c r="E62" s="3">
        <v>6.01</v>
      </c>
      <c r="F62">
        <v>17.1</v>
      </c>
      <c r="G62">
        <f t="shared" si="1"/>
        <v>1.0601</v>
      </c>
      <c r="H62">
        <f>I62+J62</f>
        <v>4742</v>
      </c>
      <c r="I62">
        <v>2231</v>
      </c>
      <c r="J62">
        <v>2511</v>
      </c>
      <c r="K62">
        <v>1.59</v>
      </c>
      <c r="L62" s="3">
        <f t="shared" si="10"/>
        <v>1929</v>
      </c>
      <c r="M62" s="3">
        <f t="shared" si="2"/>
        <v>263.57415204678364</v>
      </c>
      <c r="N62" s="3">
        <f t="shared" si="3"/>
        <v>147.21142113550857</v>
      </c>
      <c r="O62" s="3">
        <f t="shared" si="15"/>
        <v>220.01393481903676</v>
      </c>
      <c r="P62" s="3">
        <f t="shared" si="14"/>
        <v>222.15833940645783</v>
      </c>
      <c r="Q62" s="3">
        <f t="shared" si="4"/>
        <v>10.284269005847953</v>
      </c>
      <c r="R62" s="3">
        <f t="shared" si="5"/>
        <v>-0.08769106999195489</v>
      </c>
      <c r="S62" s="3">
        <f t="shared" si="6"/>
        <v>-0.09177660722301365</v>
      </c>
      <c r="T62" s="3">
        <f t="shared" si="7"/>
        <v>17.069766081871347</v>
      </c>
      <c r="U62" s="3">
        <f t="shared" si="16"/>
        <v>18.01449275362319</v>
      </c>
      <c r="V62" s="3">
        <f t="shared" si="17"/>
        <v>10.704790971057422</v>
      </c>
      <c r="W62" s="3">
        <f t="shared" si="18"/>
        <v>26.70068961818642</v>
      </c>
      <c r="X62" s="3">
        <f t="shared" si="9"/>
        <v>6.01</v>
      </c>
      <c r="Y62" s="3"/>
      <c r="Z62" s="3"/>
    </row>
    <row r="63" spans="1:26" ht="12">
      <c r="A63" s="3">
        <v>1930</v>
      </c>
      <c r="B63" s="3">
        <v>21.71</v>
      </c>
      <c r="C63" s="3">
        <v>0.98</v>
      </c>
      <c r="D63" s="3">
        <v>0.97</v>
      </c>
      <c r="E63" s="3">
        <v>4.15</v>
      </c>
      <c r="F63">
        <v>17.1</v>
      </c>
      <c r="G63">
        <f t="shared" si="1"/>
        <v>1.1201037735849058</v>
      </c>
      <c r="H63">
        <f aca="true" t="shared" si="19" ref="H63:H126">I63+J63</f>
        <v>4527</v>
      </c>
      <c r="I63">
        <v>2104</v>
      </c>
      <c r="J63">
        <v>2423</v>
      </c>
      <c r="L63" s="3">
        <f t="shared" si="10"/>
        <v>1930</v>
      </c>
      <c r="M63" s="3">
        <f t="shared" si="2"/>
        <v>230.17678362573102</v>
      </c>
      <c r="N63" s="3">
        <f t="shared" si="3"/>
        <v>146.0604387177251</v>
      </c>
      <c r="O63" s="3">
        <f t="shared" si="15"/>
        <v>230.13782555033737</v>
      </c>
      <c r="P63" s="3">
        <f t="shared" si="14"/>
        <v>183.00576169245238</v>
      </c>
      <c r="Q63" s="3">
        <f t="shared" si="4"/>
        <v>11.174465408805032</v>
      </c>
      <c r="R63" s="3">
        <f t="shared" si="5"/>
        <v>-0.1598341777982496</v>
      </c>
      <c r="S63" s="3">
        <f t="shared" si="6"/>
        <v>-0.1741559992440151</v>
      </c>
      <c r="T63" s="3">
        <f t="shared" si="7"/>
        <v>11.060440251572327</v>
      </c>
      <c r="U63" s="3">
        <f t="shared" si="16"/>
        <v>13.48447204968944</v>
      </c>
      <c r="V63" s="3">
        <f t="shared" si="17"/>
        <v>11.047466575162023</v>
      </c>
      <c r="W63" s="3">
        <f t="shared" si="18"/>
        <v>21.50222122487592</v>
      </c>
      <c r="X63" s="3">
        <f t="shared" si="9"/>
        <v>11.167543859649134</v>
      </c>
      <c r="Y63" s="3"/>
      <c r="Z63" s="3"/>
    </row>
    <row r="64" spans="1:26" ht="12">
      <c r="A64" s="3">
        <v>1931</v>
      </c>
      <c r="B64" s="3">
        <v>15.98</v>
      </c>
      <c r="C64" s="3">
        <v>0.82</v>
      </c>
      <c r="D64" s="3">
        <v>0.61</v>
      </c>
      <c r="E64" s="3">
        <v>2.43</v>
      </c>
      <c r="F64">
        <v>15.9</v>
      </c>
      <c r="G64">
        <f t="shared" si="1"/>
        <v>1.138906993006993</v>
      </c>
      <c r="H64">
        <f t="shared" si="19"/>
        <v>4407</v>
      </c>
      <c r="I64">
        <v>2077</v>
      </c>
      <c r="J64">
        <v>2330</v>
      </c>
      <c r="L64" s="3">
        <f t="shared" si="10"/>
        <v>1931</v>
      </c>
      <c r="M64" s="3">
        <f t="shared" si="2"/>
        <v>182.21220125786166</v>
      </c>
      <c r="N64" s="3">
        <f t="shared" si="3"/>
        <v>143.88310960935092</v>
      </c>
      <c r="O64" s="3">
        <f t="shared" si="15"/>
        <v>253.40865064430042</v>
      </c>
      <c r="P64" s="3">
        <f t="shared" si="14"/>
        <v>157.66051476690598</v>
      </c>
      <c r="Q64" s="3">
        <f t="shared" si="4"/>
        <v>10.396223776223776</v>
      </c>
      <c r="R64" s="3">
        <f t="shared" si="5"/>
        <v>-0.3654305644293129</v>
      </c>
      <c r="S64" s="3">
        <f t="shared" si="6"/>
        <v>-0.45480856429156435</v>
      </c>
      <c r="T64" s="3">
        <f t="shared" si="7"/>
        <v>7.733776223776224</v>
      </c>
      <c r="U64" s="3">
        <f t="shared" si="16"/>
        <v>16.474226804123713</v>
      </c>
      <c r="V64" s="3">
        <f t="shared" si="17"/>
        <v>11.509737688663906</v>
      </c>
      <c r="W64" s="3">
        <f t="shared" si="18"/>
        <v>16.49357343769011</v>
      </c>
      <c r="X64" s="3">
        <f t="shared" si="9"/>
        <v>12.492893081761004</v>
      </c>
      <c r="Y64" s="3"/>
      <c r="Z64" s="3"/>
    </row>
    <row r="65" spans="1:26" ht="12">
      <c r="A65" s="3">
        <v>1932</v>
      </c>
      <c r="B65" s="3">
        <v>8.3</v>
      </c>
      <c r="C65" s="3">
        <v>0.5</v>
      </c>
      <c r="D65" s="3">
        <v>0.41</v>
      </c>
      <c r="E65" s="3">
        <v>3.36</v>
      </c>
      <c r="F65">
        <v>14.3</v>
      </c>
      <c r="G65">
        <f t="shared" si="1"/>
        <v>1.145773643410853</v>
      </c>
      <c r="H65">
        <f t="shared" si="19"/>
        <v>4061</v>
      </c>
      <c r="I65">
        <v>1895</v>
      </c>
      <c r="J65">
        <v>2166</v>
      </c>
      <c r="L65" s="3">
        <f t="shared" si="10"/>
        <v>1932</v>
      </c>
      <c r="M65" s="3">
        <f t="shared" si="2"/>
        <v>105.23006993006994</v>
      </c>
      <c r="N65" s="3">
        <f t="shared" si="3"/>
        <v>142.39070049004576</v>
      </c>
      <c r="O65" s="3">
        <f t="shared" si="15"/>
        <v>285.8103100896778</v>
      </c>
      <c r="P65" s="3">
        <f t="shared" si="14"/>
        <v>112.96900178865145</v>
      </c>
      <c r="Q65" s="3">
        <f t="shared" si="4"/>
        <v>7.0271317829457365</v>
      </c>
      <c r="R65" s="3">
        <f t="shared" si="5"/>
        <v>0.013701316895488877</v>
      </c>
      <c r="S65" s="3">
        <f t="shared" si="6"/>
        <v>0.013608302503221476</v>
      </c>
      <c r="T65" s="3">
        <f t="shared" si="7"/>
        <v>5.762248062015503</v>
      </c>
      <c r="U65" s="3">
        <f t="shared" si="16"/>
        <v>13.606557377049182</v>
      </c>
      <c r="V65" s="3">
        <f t="shared" si="17"/>
        <v>11.341337494865455</v>
      </c>
      <c r="W65" s="3">
        <f t="shared" si="18"/>
        <v>9.142699232295488</v>
      </c>
      <c r="X65" s="3">
        <f t="shared" si="9"/>
        <v>13.150209790209791</v>
      </c>
      <c r="Y65" s="3"/>
      <c r="Z65" s="3"/>
    </row>
    <row r="66" spans="1:26" ht="12">
      <c r="A66" s="3">
        <v>1933</v>
      </c>
      <c r="B66" s="3">
        <v>7.09</v>
      </c>
      <c r="C66" s="3">
        <v>0.44</v>
      </c>
      <c r="D66" s="3">
        <v>0.44</v>
      </c>
      <c r="E66" s="3">
        <v>1.46</v>
      </c>
      <c r="F66">
        <v>12.9</v>
      </c>
      <c r="G66">
        <f t="shared" si="1"/>
        <v>0.9915409090909092</v>
      </c>
      <c r="H66">
        <f t="shared" si="19"/>
        <v>3940</v>
      </c>
      <c r="I66">
        <v>1855</v>
      </c>
      <c r="J66">
        <v>2085</v>
      </c>
      <c r="L66" s="3">
        <f t="shared" si="10"/>
        <v>1933</v>
      </c>
      <c r="M66" s="3">
        <f t="shared" si="2"/>
        <v>99.64472868217055</v>
      </c>
      <c r="N66" s="3">
        <f t="shared" si="3"/>
        <v>144.39256147702486</v>
      </c>
      <c r="O66" s="3">
        <f t="shared" si="15"/>
        <v>329.7950971930605</v>
      </c>
      <c r="P66" s="3">
        <f t="shared" si="14"/>
        <v>96.1418129305624</v>
      </c>
      <c r="Q66" s="3">
        <f t="shared" si="4"/>
        <v>6.043333333333334</v>
      </c>
      <c r="R66" s="3">
        <f t="shared" si="5"/>
        <v>0.5134632645210925</v>
      </c>
      <c r="S66" s="3">
        <f t="shared" si="6"/>
        <v>0.4144005773126497</v>
      </c>
      <c r="T66" s="3">
        <f t="shared" si="7"/>
        <v>6.043333333333334</v>
      </c>
      <c r="U66" s="3">
        <f t="shared" si="16"/>
        <v>17.292682926829272</v>
      </c>
      <c r="V66" s="3">
        <f t="shared" si="17"/>
        <v>10.918653487158327</v>
      </c>
      <c r="W66" s="3">
        <f t="shared" si="18"/>
        <v>8.785976850374354</v>
      </c>
      <c r="X66" s="3">
        <f t="shared" si="9"/>
        <v>-0.8655813953488192</v>
      </c>
      <c r="Y66" s="3"/>
      <c r="Z66" s="3"/>
    </row>
    <row r="67" spans="1:26" ht="12">
      <c r="A67" s="3">
        <v>1934</v>
      </c>
      <c r="B67" s="3">
        <v>10.54</v>
      </c>
      <c r="C67" s="3">
        <v>0.45</v>
      </c>
      <c r="D67" s="3">
        <v>0.49</v>
      </c>
      <c r="E67" s="3">
        <v>1.01</v>
      </c>
      <c r="F67">
        <v>13.2</v>
      </c>
      <c r="G67">
        <f t="shared" si="1"/>
        <v>0.9803911764705882</v>
      </c>
      <c r="H67">
        <f t="shared" si="19"/>
        <v>4151</v>
      </c>
      <c r="I67">
        <v>2002</v>
      </c>
      <c r="J67">
        <v>2149</v>
      </c>
      <c r="L67" s="3">
        <f t="shared" si="10"/>
        <v>1934</v>
      </c>
      <c r="M67" s="3">
        <f t="shared" si="2"/>
        <v>144.76530303030304</v>
      </c>
      <c r="N67" s="3">
        <f t="shared" si="3"/>
        <v>147.5773697519923</v>
      </c>
      <c r="O67" s="3">
        <f t="shared" si="15"/>
        <v>333.05894264204255</v>
      </c>
      <c r="P67" s="3">
        <f t="shared" si="14"/>
        <v>106.38657121395359</v>
      </c>
      <c r="Q67" s="3">
        <f t="shared" si="4"/>
        <v>5.99889705882353</v>
      </c>
      <c r="R67" s="3">
        <f t="shared" si="5"/>
        <v>-0.10584328608103595</v>
      </c>
      <c r="S67" s="3">
        <f t="shared" si="6"/>
        <v>-0.11187422395966407</v>
      </c>
      <c r="T67" s="3">
        <f t="shared" si="7"/>
        <v>6.532132352941177</v>
      </c>
      <c r="U67" s="3">
        <f t="shared" si="16"/>
        <v>23.954545454545453</v>
      </c>
      <c r="V67" s="3">
        <f t="shared" si="17"/>
        <v>10.597248225342618</v>
      </c>
      <c r="W67" s="3">
        <f t="shared" si="18"/>
        <v>13.258530752035016</v>
      </c>
      <c r="X67" s="3">
        <f t="shared" si="9"/>
        <v>-2.020303030303028</v>
      </c>
      <c r="Y67" s="3"/>
      <c r="Z67" s="3"/>
    </row>
    <row r="68" spans="1:26" ht="12">
      <c r="A68" s="3">
        <v>1935</v>
      </c>
      <c r="B68" s="3">
        <v>9.26</v>
      </c>
      <c r="C68" s="3">
        <v>0.47</v>
      </c>
      <c r="D68" s="3">
        <v>0.76</v>
      </c>
      <c r="E68" s="3">
        <v>0.75</v>
      </c>
      <c r="F68">
        <v>13.6</v>
      </c>
      <c r="G68">
        <f t="shared" si="1"/>
        <v>0.9928985507246376</v>
      </c>
      <c r="H68">
        <f t="shared" si="19"/>
        <v>4308</v>
      </c>
      <c r="I68">
        <v>2107</v>
      </c>
      <c r="J68">
        <v>2201</v>
      </c>
      <c r="L68" s="3">
        <f t="shared" si="10"/>
        <v>1935</v>
      </c>
      <c r="M68" s="3">
        <f t="shared" si="2"/>
        <v>123.44397058823529</v>
      </c>
      <c r="N68" s="3">
        <f t="shared" si="3"/>
        <v>151.0220107036776</v>
      </c>
      <c r="O68" s="3">
        <f aca="true" t="shared" si="20" ref="O68:O99">Q68+O69/(G68+$S$141-$G$140+1)</f>
        <v>332.81569841215634</v>
      </c>
      <c r="P68" s="3">
        <f t="shared" si="14"/>
        <v>112.92132069424107</v>
      </c>
      <c r="Q68" s="3">
        <f t="shared" si="4"/>
        <v>6.174710144927536</v>
      </c>
      <c r="R68" s="3">
        <f t="shared" si="5"/>
        <v>0.5144458008576706</v>
      </c>
      <c r="S68" s="3">
        <f t="shared" si="6"/>
        <v>0.4150495640225204</v>
      </c>
      <c r="T68" s="3">
        <f t="shared" si="7"/>
        <v>9.98463768115942</v>
      </c>
      <c r="U68" s="3">
        <f t="shared" si="16"/>
        <v>18.897959183673468</v>
      </c>
      <c r="V68" s="3">
        <f t="shared" si="17"/>
        <v>10.329650540944593</v>
      </c>
      <c r="W68" s="3">
        <f t="shared" si="18"/>
        <v>11.648681616518825</v>
      </c>
      <c r="X68" s="3">
        <f t="shared" si="9"/>
        <v>-0.7205882352941346</v>
      </c>
      <c r="Y68" s="3"/>
      <c r="Z68" s="3"/>
    </row>
    <row r="69" spans="1:26" ht="12">
      <c r="A69" s="3">
        <v>1936</v>
      </c>
      <c r="B69" s="3">
        <v>13.76</v>
      </c>
      <c r="C69" s="3">
        <v>0.72</v>
      </c>
      <c r="D69" s="3">
        <v>1.02</v>
      </c>
      <c r="E69" s="3">
        <v>0.75</v>
      </c>
      <c r="F69">
        <v>13.8</v>
      </c>
      <c r="G69">
        <f aca="true" t="shared" si="21" ref="G69:G132">(1+E69/100)*F69/F70</f>
        <v>0.9860638297872342</v>
      </c>
      <c r="H69">
        <f t="shared" si="19"/>
        <v>4637</v>
      </c>
      <c r="I69">
        <v>2339</v>
      </c>
      <c r="J69">
        <v>2298</v>
      </c>
      <c r="L69" s="3">
        <f t="shared" si="10"/>
        <v>1936</v>
      </c>
      <c r="M69" s="3">
        <f aca="true" t="shared" si="22" ref="M69:M132">B69*$F$136/F69</f>
        <v>180.77449275362318</v>
      </c>
      <c r="N69" s="3">
        <f aca="true" t="shared" si="23" ref="N69:N132">Q69+N70/(1+$S$141)</f>
        <v>154.5088752496328</v>
      </c>
      <c r="O69" s="3">
        <f t="shared" si="20"/>
        <v>336.4746875482378</v>
      </c>
      <c r="P69" s="3">
        <f t="shared" si="14"/>
        <v>134.64393213310362</v>
      </c>
      <c r="Q69" s="3">
        <f aca="true" t="shared" si="24" ref="Q69:Q132">C69*$F$136/F70</f>
        <v>9.257872340425532</v>
      </c>
      <c r="R69" s="3">
        <f aca="true" t="shared" si="25" ref="R69:R132">(M70-M69+Q69)/M69</f>
        <v>0.30235650667986164</v>
      </c>
      <c r="S69" s="3">
        <f aca="true" t="shared" si="26" ref="S69:S132">LN(1+R69)</f>
        <v>0.2641753209602583</v>
      </c>
      <c r="T69" s="3">
        <f aca="true" t="shared" si="27" ref="T69:T130">D69*$F$136/F70</f>
        <v>13.115319148936171</v>
      </c>
      <c r="U69" s="3">
        <f aca="true" t="shared" si="28" ref="U69:U100">M69/T68</f>
        <v>18.105263157894736</v>
      </c>
      <c r="V69" s="3">
        <f t="shared" si="17"/>
        <v>10.35654245583821</v>
      </c>
      <c r="W69" s="3">
        <f t="shared" si="18"/>
        <v>17.500542930960787</v>
      </c>
      <c r="X69" s="3">
        <f aca="true" t="shared" si="29" ref="X69:X132">E69-100*(F70/F69-1)</f>
        <v>-1.4239130434782483</v>
      </c>
      <c r="Y69" s="3"/>
      <c r="Z69" s="3"/>
    </row>
    <row r="70" spans="1:26" ht="12">
      <c r="A70" s="3">
        <v>1937</v>
      </c>
      <c r="B70" s="3">
        <v>17.59</v>
      </c>
      <c r="C70" s="3">
        <v>0.8</v>
      </c>
      <c r="D70" s="3">
        <v>1.13</v>
      </c>
      <c r="E70" s="3">
        <v>0.88</v>
      </c>
      <c r="F70">
        <v>14.1</v>
      </c>
      <c r="G70">
        <f t="shared" si="21"/>
        <v>1.0016957746478874</v>
      </c>
      <c r="H70">
        <f t="shared" si="19"/>
        <v>4773</v>
      </c>
      <c r="I70">
        <v>2409</v>
      </c>
      <c r="J70">
        <v>2364</v>
      </c>
      <c r="L70" s="3">
        <f aca="true" t="shared" si="30" ref="L70:L133">L69+1</f>
        <v>1937</v>
      </c>
      <c r="M70" s="3">
        <f t="shared" si="22"/>
        <v>226.1749645390071</v>
      </c>
      <c r="N70" s="3">
        <f t="shared" si="23"/>
        <v>154.93950527079411</v>
      </c>
      <c r="O70" s="3">
        <f t="shared" si="20"/>
        <v>334.83141444469095</v>
      </c>
      <c r="P70" s="3">
        <f t="shared" si="14"/>
        <v>137.5839622110084</v>
      </c>
      <c r="Q70" s="3">
        <f t="shared" si="24"/>
        <v>10.214084507042255</v>
      </c>
      <c r="R70" s="3">
        <f t="shared" si="25"/>
        <v>-0.31638895339061074</v>
      </c>
      <c r="S70" s="3">
        <f t="shared" si="26"/>
        <v>-0.38036616840755827</v>
      </c>
      <c r="T70" s="3">
        <f t="shared" si="27"/>
        <v>14.427394366197184</v>
      </c>
      <c r="U70" s="3">
        <f t="shared" si="28"/>
        <v>17.245098039215687</v>
      </c>
      <c r="V70" s="3">
        <f t="shared" si="17"/>
        <v>10.636027557197812</v>
      </c>
      <c r="W70" s="3">
        <f t="shared" si="18"/>
        <v>21.838848776360425</v>
      </c>
      <c r="X70" s="3">
        <f t="shared" si="29"/>
        <v>0.17078014184398171</v>
      </c>
      <c r="Y70" s="3"/>
      <c r="Z70" s="3"/>
    </row>
    <row r="71" spans="1:26" ht="12">
      <c r="A71" s="3">
        <v>1938</v>
      </c>
      <c r="B71" s="3">
        <v>11.31</v>
      </c>
      <c r="C71" s="3">
        <v>0.51</v>
      </c>
      <c r="D71" s="3">
        <v>0.64</v>
      </c>
      <c r="E71" s="3">
        <v>0.88</v>
      </c>
      <c r="F71">
        <v>14.2</v>
      </c>
      <c r="G71">
        <f t="shared" si="21"/>
        <v>1.0232114285714284</v>
      </c>
      <c r="H71">
        <f t="shared" si="19"/>
        <v>4742</v>
      </c>
      <c r="I71">
        <v>2423</v>
      </c>
      <c r="J71">
        <v>2319</v>
      </c>
      <c r="L71" s="3">
        <f t="shared" si="30"/>
        <v>1938</v>
      </c>
      <c r="M71" s="3">
        <f t="shared" si="22"/>
        <v>144.4016197183099</v>
      </c>
      <c r="N71" s="3">
        <f t="shared" si="23"/>
        <v>154.37886585375048</v>
      </c>
      <c r="O71" s="3">
        <f t="shared" si="20"/>
        <v>337.2458372578332</v>
      </c>
      <c r="P71" s="3">
        <f t="shared" si="14"/>
        <v>124.70648265360028</v>
      </c>
      <c r="Q71" s="3">
        <f t="shared" si="24"/>
        <v>6.604500000000001</v>
      </c>
      <c r="R71" s="3">
        <f t="shared" si="25"/>
        <v>0.16674245294934928</v>
      </c>
      <c r="S71" s="3">
        <f t="shared" si="26"/>
        <v>0.1542156373883411</v>
      </c>
      <c r="T71" s="3">
        <f t="shared" si="27"/>
        <v>8.288</v>
      </c>
      <c r="U71" s="3">
        <f t="shared" si="28"/>
        <v>10.008849557522126</v>
      </c>
      <c r="V71" s="3">
        <f t="shared" si="17"/>
        <v>10.001704750180268</v>
      </c>
      <c r="W71" s="3">
        <f t="shared" si="18"/>
        <v>13.57664964120817</v>
      </c>
      <c r="X71" s="3">
        <f t="shared" si="29"/>
        <v>2.28845070422535</v>
      </c>
      <c r="Y71" s="3"/>
      <c r="Z71" s="3"/>
    </row>
    <row r="72" spans="1:26" ht="12">
      <c r="A72" s="3">
        <v>1939</v>
      </c>
      <c r="B72" s="3">
        <v>12.5</v>
      </c>
      <c r="C72" s="3">
        <v>0.62</v>
      </c>
      <c r="D72" s="3">
        <v>0.9</v>
      </c>
      <c r="E72" s="3">
        <v>0.56</v>
      </c>
      <c r="F72">
        <v>14</v>
      </c>
      <c r="G72">
        <f t="shared" si="21"/>
        <v>1.0128345323741008</v>
      </c>
      <c r="H72">
        <f t="shared" si="19"/>
        <v>4899</v>
      </c>
      <c r="I72">
        <v>2528</v>
      </c>
      <c r="J72">
        <v>2371</v>
      </c>
      <c r="L72" s="3">
        <f t="shared" si="30"/>
        <v>1939</v>
      </c>
      <c r="M72" s="3">
        <f t="shared" si="22"/>
        <v>161.875</v>
      </c>
      <c r="N72" s="3">
        <f t="shared" si="23"/>
        <v>157.63118104869264</v>
      </c>
      <c r="O72" s="3">
        <f t="shared" si="20"/>
        <v>350.6181596231045</v>
      </c>
      <c r="P72" s="3">
        <f t="shared" si="14"/>
        <v>130.90309918364633</v>
      </c>
      <c r="Q72" s="3">
        <f t="shared" si="24"/>
        <v>8.086762589928059</v>
      </c>
      <c r="R72" s="3">
        <f t="shared" si="25"/>
        <v>0.04103597122302175</v>
      </c>
      <c r="S72" s="3">
        <f t="shared" si="26"/>
        <v>0.04021634352481302</v>
      </c>
      <c r="T72" s="3">
        <f t="shared" si="27"/>
        <v>11.73884892086331</v>
      </c>
      <c r="U72" s="3">
        <f t="shared" si="28"/>
        <v>19.53125</v>
      </c>
      <c r="V72" s="3">
        <f t="shared" si="17"/>
        <v>9.468613034079464</v>
      </c>
      <c r="W72" s="3">
        <f t="shared" si="18"/>
        <v>16.18474090600229</v>
      </c>
      <c r="X72" s="3">
        <f t="shared" si="29"/>
        <v>1.2742857142857118</v>
      </c>
      <c r="Y72" s="3"/>
      <c r="Z72" s="3"/>
    </row>
    <row r="73" spans="1:26" ht="12">
      <c r="A73" s="3">
        <v>1940</v>
      </c>
      <c r="B73" s="3">
        <v>12.3</v>
      </c>
      <c r="C73" s="3">
        <v>0.67</v>
      </c>
      <c r="D73" s="3">
        <v>1.05</v>
      </c>
      <c r="E73" s="3">
        <v>0.56</v>
      </c>
      <c r="F73">
        <v>13.9</v>
      </c>
      <c r="G73">
        <f t="shared" si="21"/>
        <v>0.991336170212766</v>
      </c>
      <c r="H73">
        <f t="shared" si="19"/>
        <v>5054</v>
      </c>
      <c r="I73">
        <v>2619</v>
      </c>
      <c r="J73">
        <v>2435</v>
      </c>
      <c r="L73" s="3">
        <f t="shared" si="30"/>
        <v>1940</v>
      </c>
      <c r="M73" s="3">
        <f t="shared" si="22"/>
        <v>160.4309352517986</v>
      </c>
      <c r="N73" s="3">
        <f t="shared" si="23"/>
        <v>159.51929933656146</v>
      </c>
      <c r="O73" s="3">
        <f t="shared" si="20"/>
        <v>359.67218509916313</v>
      </c>
      <c r="P73" s="3">
        <f t="shared" si="14"/>
        <v>135.63857028023176</v>
      </c>
      <c r="Q73" s="3">
        <f t="shared" si="24"/>
        <v>8.614964539007094</v>
      </c>
      <c r="R73" s="3">
        <f t="shared" si="25"/>
        <v>-0.10074381594879785</v>
      </c>
      <c r="S73" s="3">
        <f t="shared" si="26"/>
        <v>-0.10618731953129819</v>
      </c>
      <c r="T73" s="3">
        <f t="shared" si="27"/>
        <v>13.501063829787235</v>
      </c>
      <c r="U73" s="3">
        <f t="shared" si="28"/>
        <v>13.666666666666668</v>
      </c>
      <c r="V73" s="3">
        <f t="shared" si="17"/>
        <v>9.712675391900955</v>
      </c>
      <c r="W73" s="3">
        <f t="shared" si="18"/>
        <v>16.943446170455484</v>
      </c>
      <c r="X73" s="3">
        <f t="shared" si="29"/>
        <v>-0.8788489208633004</v>
      </c>
      <c r="Y73" s="3"/>
      <c r="Z73" s="3"/>
    </row>
    <row r="74" spans="1:26" ht="12">
      <c r="A74" s="3">
        <v>1941</v>
      </c>
      <c r="B74" s="3">
        <v>10.55</v>
      </c>
      <c r="C74" s="3">
        <v>0.71</v>
      </c>
      <c r="D74" s="3">
        <v>1.16</v>
      </c>
      <c r="E74" s="3">
        <v>0.53</v>
      </c>
      <c r="F74">
        <v>14.1</v>
      </c>
      <c r="G74">
        <f t="shared" si="21"/>
        <v>0.9028490445859874</v>
      </c>
      <c r="H74">
        <f t="shared" si="19"/>
        <v>5302</v>
      </c>
      <c r="I74">
        <v>2768</v>
      </c>
      <c r="J74">
        <v>2534</v>
      </c>
      <c r="L74" s="3">
        <f t="shared" si="30"/>
        <v>1941</v>
      </c>
      <c r="M74" s="3">
        <f t="shared" si="22"/>
        <v>135.6535460992908</v>
      </c>
      <c r="N74" s="3">
        <f t="shared" si="23"/>
        <v>160.96992453378277</v>
      </c>
      <c r="O74" s="3">
        <f t="shared" si="20"/>
        <v>361.0774984359023</v>
      </c>
      <c r="P74" s="3">
        <f t="shared" si="14"/>
        <v>147.98680345379003</v>
      </c>
      <c r="Q74" s="3">
        <f t="shared" si="24"/>
        <v>8.19891719745223</v>
      </c>
      <c r="R74" s="3">
        <f t="shared" si="25"/>
        <v>-0.17937633954176357</v>
      </c>
      <c r="S74" s="3">
        <f t="shared" si="26"/>
        <v>-0.19769066626976112</v>
      </c>
      <c r="T74" s="3">
        <f t="shared" si="27"/>
        <v>13.395414012738854</v>
      </c>
      <c r="U74" s="3">
        <f t="shared" si="28"/>
        <v>10.047619047619047</v>
      </c>
      <c r="V74" s="3">
        <f t="shared" si="17"/>
        <v>10.278839170797218</v>
      </c>
      <c r="W74" s="3">
        <f t="shared" si="18"/>
        <v>13.966650858362602</v>
      </c>
      <c r="X74" s="3">
        <f t="shared" si="29"/>
        <v>-10.81751773049645</v>
      </c>
      <c r="Y74" s="3"/>
      <c r="Z74" s="3"/>
    </row>
    <row r="75" spans="1:26" ht="12">
      <c r="A75" s="3">
        <v>1942</v>
      </c>
      <c r="B75" s="3">
        <v>8.93</v>
      </c>
      <c r="C75" s="3">
        <v>0.59</v>
      </c>
      <c r="D75" s="3">
        <v>1.03</v>
      </c>
      <c r="E75" s="3">
        <v>0.63</v>
      </c>
      <c r="F75">
        <v>15.7</v>
      </c>
      <c r="G75">
        <f t="shared" si="21"/>
        <v>0.9348467455621302</v>
      </c>
      <c r="H75">
        <f t="shared" si="19"/>
        <v>5399</v>
      </c>
      <c r="I75">
        <v>2786</v>
      </c>
      <c r="J75">
        <v>2613</v>
      </c>
      <c r="L75" s="3">
        <f t="shared" si="30"/>
        <v>1942</v>
      </c>
      <c r="M75" s="3">
        <f t="shared" si="22"/>
        <v>103.1215923566879</v>
      </c>
      <c r="N75" s="3">
        <f t="shared" si="23"/>
        <v>162.9611074782568</v>
      </c>
      <c r="O75" s="3">
        <f t="shared" si="20"/>
        <v>331.72563513085476</v>
      </c>
      <c r="P75" s="3">
        <f t="shared" si="14"/>
        <v>148.05963700970867</v>
      </c>
      <c r="Q75" s="3">
        <f t="shared" si="24"/>
        <v>6.329408284023669</v>
      </c>
      <c r="R75" s="3">
        <f t="shared" si="25"/>
        <v>0.11104779448306029</v>
      </c>
      <c r="S75" s="3">
        <f t="shared" si="26"/>
        <v>0.1053035290688758</v>
      </c>
      <c r="T75" s="3">
        <f t="shared" si="27"/>
        <v>11.049644970414203</v>
      </c>
      <c r="U75" s="3">
        <f t="shared" si="28"/>
        <v>7.698275862068965</v>
      </c>
      <c r="V75" s="3">
        <f t="shared" si="17"/>
        <v>10.80757886163709</v>
      </c>
      <c r="W75" s="3">
        <f t="shared" si="18"/>
        <v>10.032416174937572</v>
      </c>
      <c r="X75" s="3">
        <f t="shared" si="29"/>
        <v>-7.013312101910826</v>
      </c>
      <c r="Y75" s="3"/>
      <c r="Z75" s="3"/>
    </row>
    <row r="76" spans="1:26" ht="12">
      <c r="A76" s="3">
        <v>1943</v>
      </c>
      <c r="B76" s="3">
        <v>10.09</v>
      </c>
      <c r="C76" s="3">
        <v>0.61</v>
      </c>
      <c r="D76" s="3">
        <v>0.94</v>
      </c>
      <c r="E76" s="3">
        <v>0.69</v>
      </c>
      <c r="F76">
        <v>16.9</v>
      </c>
      <c r="G76">
        <f t="shared" si="21"/>
        <v>0.9779660919540228</v>
      </c>
      <c r="H76">
        <f t="shared" si="19"/>
        <v>5550</v>
      </c>
      <c r="I76">
        <v>2839</v>
      </c>
      <c r="J76">
        <v>2711</v>
      </c>
      <c r="L76" s="3">
        <f t="shared" si="30"/>
        <v>1943</v>
      </c>
      <c r="M76" s="3">
        <f t="shared" si="22"/>
        <v>108.24360946745563</v>
      </c>
      <c r="N76" s="3">
        <f t="shared" si="23"/>
        <v>167.07931440616565</v>
      </c>
      <c r="O76" s="3">
        <f t="shared" si="20"/>
        <v>316.3026135670407</v>
      </c>
      <c r="P76" s="3">
        <f t="shared" si="14"/>
        <v>154.5037711036413</v>
      </c>
      <c r="Q76" s="3">
        <f t="shared" si="24"/>
        <v>6.355919540229886</v>
      </c>
      <c r="R76" s="3">
        <f t="shared" si="25"/>
        <v>0.1994007951425676</v>
      </c>
      <c r="S76" s="3">
        <f t="shared" si="26"/>
        <v>0.18182209470233404</v>
      </c>
      <c r="T76" s="3">
        <f t="shared" si="27"/>
        <v>9.794367816091954</v>
      </c>
      <c r="U76" s="3">
        <f t="shared" si="28"/>
        <v>9.796116504854368</v>
      </c>
      <c r="V76" s="3">
        <f t="shared" si="17"/>
        <v>11.18268230991295</v>
      </c>
      <c r="W76" s="3">
        <f t="shared" si="18"/>
        <v>10.015528070924416</v>
      </c>
      <c r="X76" s="3">
        <f t="shared" si="29"/>
        <v>-2.2685798816567977</v>
      </c>
      <c r="Y76" s="3"/>
      <c r="Z76" s="3"/>
    </row>
    <row r="77" spans="1:26" ht="12">
      <c r="A77" s="3">
        <v>1944</v>
      </c>
      <c r="B77" s="3">
        <v>11.85</v>
      </c>
      <c r="C77" s="3">
        <v>0.64</v>
      </c>
      <c r="D77" s="3">
        <v>0.93</v>
      </c>
      <c r="E77" s="3">
        <v>0.72</v>
      </c>
      <c r="F77">
        <v>17.4</v>
      </c>
      <c r="G77">
        <f t="shared" si="21"/>
        <v>0.9845662921348314</v>
      </c>
      <c r="H77">
        <f t="shared" si="19"/>
        <v>5685</v>
      </c>
      <c r="I77">
        <v>2917</v>
      </c>
      <c r="J77">
        <v>2768</v>
      </c>
      <c r="L77" s="3">
        <f t="shared" si="30"/>
        <v>1944</v>
      </c>
      <c r="M77" s="3">
        <f t="shared" si="22"/>
        <v>123.47155172413795</v>
      </c>
      <c r="N77" s="3">
        <f t="shared" si="23"/>
        <v>171.44393351649657</v>
      </c>
      <c r="O77" s="3">
        <f t="shared" si="20"/>
        <v>314.649536542494</v>
      </c>
      <c r="P77" s="3">
        <f t="shared" si="14"/>
        <v>159.69892171600756</v>
      </c>
      <c r="Q77" s="3">
        <f t="shared" si="24"/>
        <v>6.518651685393259</v>
      </c>
      <c r="R77" s="3">
        <f t="shared" si="25"/>
        <v>0.16560944389133822</v>
      </c>
      <c r="S77" s="3">
        <f t="shared" si="26"/>
        <v>0.15324407803773968</v>
      </c>
      <c r="T77" s="3">
        <f t="shared" si="27"/>
        <v>9.47241573033708</v>
      </c>
      <c r="U77" s="3">
        <f t="shared" si="28"/>
        <v>12.606382978723406</v>
      </c>
      <c r="V77" s="3">
        <f aca="true" t="shared" si="31" ref="V77:V108">AVERAGE(T68:T77)</f>
        <v>11.476710647652542</v>
      </c>
      <c r="W77" s="3">
        <f t="shared" si="18"/>
        <v>11.041318022124791</v>
      </c>
      <c r="X77" s="3">
        <f t="shared" si="29"/>
        <v>-1.578850574712663</v>
      </c>
      <c r="Y77" s="3"/>
      <c r="Z77" s="3"/>
    </row>
    <row r="78" spans="1:26" ht="12">
      <c r="A78" s="3">
        <v>1945</v>
      </c>
      <c r="B78" s="3">
        <v>13.49</v>
      </c>
      <c r="C78" s="3">
        <v>0.66</v>
      </c>
      <c r="D78" s="3">
        <v>0.96</v>
      </c>
      <c r="E78" s="3">
        <v>0.75</v>
      </c>
      <c r="F78">
        <v>17.8</v>
      </c>
      <c r="G78">
        <f t="shared" si="21"/>
        <v>0.985357142857143</v>
      </c>
      <c r="H78">
        <f t="shared" si="19"/>
        <v>5924</v>
      </c>
      <c r="I78">
        <v>3092</v>
      </c>
      <c r="J78">
        <v>2832</v>
      </c>
      <c r="L78" s="3">
        <f t="shared" si="30"/>
        <v>1945</v>
      </c>
      <c r="M78" s="3">
        <f t="shared" si="22"/>
        <v>137.40095505617978</v>
      </c>
      <c r="N78" s="3">
        <f t="shared" si="23"/>
        <v>175.92609387716413</v>
      </c>
      <c r="O78" s="3">
        <f t="shared" si="20"/>
        <v>314.8399014972539</v>
      </c>
      <c r="P78" s="3">
        <f t="shared" si="14"/>
        <v>174.18033879609598</v>
      </c>
      <c r="Q78" s="3">
        <f t="shared" si="24"/>
        <v>6.574615384615385</v>
      </c>
      <c r="R78" s="3">
        <f t="shared" si="25"/>
        <v>0.3542958153780987</v>
      </c>
      <c r="S78" s="3">
        <f t="shared" si="26"/>
        <v>0.3032816257963219</v>
      </c>
      <c r="T78" s="3">
        <f t="shared" si="27"/>
        <v>9.563076923076924</v>
      </c>
      <c r="U78" s="3">
        <f t="shared" si="28"/>
        <v>14.50537634408602</v>
      </c>
      <c r="V78" s="3">
        <f t="shared" si="31"/>
        <v>11.434554571844291</v>
      </c>
      <c r="W78" s="3">
        <f aca="true" t="shared" si="32" ref="W78:W109">M78/V77</f>
        <v>11.97215467693994</v>
      </c>
      <c r="X78" s="3">
        <f t="shared" si="29"/>
        <v>-1.4971910112359383</v>
      </c>
      <c r="Y78" s="3"/>
      <c r="Z78" s="3"/>
    </row>
    <row r="79" spans="1:26" ht="12">
      <c r="A79" s="3">
        <v>1946</v>
      </c>
      <c r="B79" s="3">
        <v>18.02</v>
      </c>
      <c r="C79" s="3">
        <v>0.71</v>
      </c>
      <c r="D79" s="3">
        <v>1.06</v>
      </c>
      <c r="E79" s="3">
        <v>0.76</v>
      </c>
      <c r="F79">
        <v>18.2</v>
      </c>
      <c r="G79">
        <f t="shared" si="21"/>
        <v>0.8529451162790698</v>
      </c>
      <c r="H79">
        <f t="shared" si="19"/>
        <v>6295</v>
      </c>
      <c r="I79">
        <v>3228</v>
      </c>
      <c r="J79">
        <v>3067</v>
      </c>
      <c r="L79" s="3">
        <f t="shared" si="30"/>
        <v>1946</v>
      </c>
      <c r="M79" s="3">
        <f t="shared" si="22"/>
        <v>179.5069230769231</v>
      </c>
      <c r="N79" s="3">
        <f t="shared" si="23"/>
        <v>180.6475257930888</v>
      </c>
      <c r="O79" s="3">
        <f t="shared" si="20"/>
        <v>315.2210209316669</v>
      </c>
      <c r="P79" s="3">
        <f t="shared" si="14"/>
        <v>202.42292964516136</v>
      </c>
      <c r="Q79" s="3">
        <f t="shared" si="24"/>
        <v>5.987116279069768</v>
      </c>
      <c r="R79" s="3">
        <f t="shared" si="25"/>
        <v>-0.2521384508169218</v>
      </c>
      <c r="S79" s="3">
        <f t="shared" si="26"/>
        <v>-0.29053741281482237</v>
      </c>
      <c r="T79" s="3">
        <f t="shared" si="27"/>
        <v>8.938511627906978</v>
      </c>
      <c r="U79" s="3">
        <f t="shared" si="28"/>
        <v>18.770833333333336</v>
      </c>
      <c r="V79" s="3">
        <f t="shared" si="31"/>
        <v>11.01687381974137</v>
      </c>
      <c r="W79" s="3">
        <f t="shared" si="32"/>
        <v>15.69863713965119</v>
      </c>
      <c r="X79" s="3">
        <f t="shared" si="29"/>
        <v>-17.371868131868133</v>
      </c>
      <c r="Y79" s="3"/>
      <c r="Z79" s="3"/>
    </row>
    <row r="80" spans="1:26" ht="12">
      <c r="A80" s="3">
        <v>1947</v>
      </c>
      <c r="B80" s="3">
        <v>15.21</v>
      </c>
      <c r="C80" s="3">
        <v>0.84</v>
      </c>
      <c r="D80" s="3">
        <v>1.61</v>
      </c>
      <c r="E80" s="3">
        <v>1.01</v>
      </c>
      <c r="F80">
        <v>21.5</v>
      </c>
      <c r="G80">
        <f t="shared" si="21"/>
        <v>0.9163354430379748</v>
      </c>
      <c r="H80">
        <f t="shared" si="19"/>
        <v>6239</v>
      </c>
      <c r="I80">
        <v>3081</v>
      </c>
      <c r="J80">
        <v>3158</v>
      </c>
      <c r="L80" s="3">
        <f t="shared" si="30"/>
        <v>1947</v>
      </c>
      <c r="M80" s="3">
        <f t="shared" si="22"/>
        <v>128.2592093023256</v>
      </c>
      <c r="N80" s="3">
        <f t="shared" si="23"/>
        <v>186.3105720337921</v>
      </c>
      <c r="O80" s="3">
        <f t="shared" si="20"/>
        <v>275.26520749461577</v>
      </c>
      <c r="P80" s="3">
        <f t="shared" si="14"/>
        <v>191.08149656620793</v>
      </c>
      <c r="Q80" s="3">
        <f t="shared" si="24"/>
        <v>6.425822784810127</v>
      </c>
      <c r="R80" s="3">
        <f t="shared" si="25"/>
        <v>-0.06539113452453281</v>
      </c>
      <c r="S80" s="3">
        <f t="shared" si="26"/>
        <v>-0.06762716291074047</v>
      </c>
      <c r="T80" s="3">
        <f t="shared" si="27"/>
        <v>12.316160337552745</v>
      </c>
      <c r="U80" s="3">
        <f t="shared" si="28"/>
        <v>14.349056603773583</v>
      </c>
      <c r="V80" s="3">
        <f t="shared" si="31"/>
        <v>10.805750416876927</v>
      </c>
      <c r="W80" s="3">
        <f t="shared" si="32"/>
        <v>11.64206937475268</v>
      </c>
      <c r="X80" s="3">
        <f t="shared" si="29"/>
        <v>-9.222558139534875</v>
      </c>
      <c r="Y80" s="3"/>
      <c r="Z80" s="3"/>
    </row>
    <row r="81" spans="1:26" ht="12">
      <c r="A81" s="3">
        <v>1948</v>
      </c>
      <c r="B81" s="3">
        <v>14.83</v>
      </c>
      <c r="C81" s="3">
        <v>0.93</v>
      </c>
      <c r="D81" s="3">
        <v>2.29</v>
      </c>
      <c r="E81" s="3">
        <v>1.35</v>
      </c>
      <c r="F81">
        <v>23.7</v>
      </c>
      <c r="G81">
        <f t="shared" si="21"/>
        <v>1.00083125</v>
      </c>
      <c r="H81">
        <f t="shared" si="19"/>
        <v>6262</v>
      </c>
      <c r="I81">
        <v>3038</v>
      </c>
      <c r="J81">
        <v>3224</v>
      </c>
      <c r="L81" s="3">
        <f t="shared" si="30"/>
        <v>1948</v>
      </c>
      <c r="M81" s="3">
        <f t="shared" si="22"/>
        <v>113.44637130801688</v>
      </c>
      <c r="N81" s="3">
        <f t="shared" si="23"/>
        <v>191.883384597487</v>
      </c>
      <c r="O81" s="3">
        <f t="shared" si="20"/>
        <v>256.34975745880047</v>
      </c>
      <c r="P81" s="3">
        <f t="shared" si="14"/>
        <v>186.77673291725378</v>
      </c>
      <c r="Q81" s="3">
        <f t="shared" si="24"/>
        <v>7.025375</v>
      </c>
      <c r="R81" s="3">
        <f t="shared" si="25"/>
        <v>0.08471847606203638</v>
      </c>
      <c r="S81" s="3">
        <f t="shared" si="26"/>
        <v>0.08132048425725281</v>
      </c>
      <c r="T81" s="3">
        <f t="shared" si="27"/>
        <v>17.299041666666668</v>
      </c>
      <c r="U81" s="3">
        <f t="shared" si="28"/>
        <v>9.2111801242236</v>
      </c>
      <c r="V81" s="3">
        <f t="shared" si="31"/>
        <v>11.706854583543596</v>
      </c>
      <c r="W81" s="3">
        <f t="shared" si="32"/>
        <v>10.49870364679449</v>
      </c>
      <c r="X81" s="3">
        <f t="shared" si="29"/>
        <v>0.08417721518986676</v>
      </c>
      <c r="Y81" s="3"/>
      <c r="Z81" s="3"/>
    </row>
    <row r="82" spans="1:26" ht="12">
      <c r="A82" s="3">
        <v>1949</v>
      </c>
      <c r="B82" s="3">
        <v>15.36</v>
      </c>
      <c r="C82" s="3">
        <v>1.14</v>
      </c>
      <c r="D82" s="3">
        <v>2.32</v>
      </c>
      <c r="E82" s="3">
        <v>1.58</v>
      </c>
      <c r="F82">
        <v>24</v>
      </c>
      <c r="G82">
        <f t="shared" si="21"/>
        <v>1.0374127659574468</v>
      </c>
      <c r="H82">
        <f t="shared" si="19"/>
        <v>6281</v>
      </c>
      <c r="I82">
        <v>3032</v>
      </c>
      <c r="J82">
        <v>3249</v>
      </c>
      <c r="L82" s="3">
        <f t="shared" si="30"/>
        <v>1949</v>
      </c>
      <c r="M82" s="3">
        <f t="shared" si="22"/>
        <v>116.032</v>
      </c>
      <c r="N82" s="3">
        <f t="shared" si="23"/>
        <v>197.1883703294057</v>
      </c>
      <c r="O82" s="3">
        <f t="shared" si="20"/>
        <v>258.80823987931973</v>
      </c>
      <c r="P82" s="3">
        <f t="shared" si="14"/>
        <v>181.45666119066462</v>
      </c>
      <c r="Q82" s="3">
        <f t="shared" si="24"/>
        <v>8.794978723404254</v>
      </c>
      <c r="R82" s="3">
        <f t="shared" si="25"/>
        <v>0.19813829787234055</v>
      </c>
      <c r="S82" s="3">
        <f t="shared" si="26"/>
        <v>0.18076893365849814</v>
      </c>
      <c r="T82" s="3">
        <f t="shared" si="27"/>
        <v>17.898553191489363</v>
      </c>
      <c r="U82" s="3">
        <f t="shared" si="28"/>
        <v>6.707423580786026</v>
      </c>
      <c r="V82" s="3">
        <f t="shared" si="31"/>
        <v>12.3228250106062</v>
      </c>
      <c r="W82" s="3">
        <f t="shared" si="32"/>
        <v>9.911458212106517</v>
      </c>
      <c r="X82" s="3">
        <f t="shared" si="29"/>
        <v>3.663333333333337</v>
      </c>
      <c r="Y82" s="3"/>
      <c r="Z82" s="3"/>
    </row>
    <row r="83" spans="1:26" ht="12">
      <c r="A83" s="3">
        <v>1950</v>
      </c>
      <c r="B83" s="3">
        <v>16.88</v>
      </c>
      <c r="C83" s="3">
        <v>1.47</v>
      </c>
      <c r="D83" s="3">
        <v>2.84</v>
      </c>
      <c r="E83" s="3">
        <v>1.32</v>
      </c>
      <c r="F83">
        <v>23.5</v>
      </c>
      <c r="G83">
        <f t="shared" si="21"/>
        <v>0.9374094488188978</v>
      </c>
      <c r="H83">
        <f t="shared" si="19"/>
        <v>6431</v>
      </c>
      <c r="I83">
        <v>3075</v>
      </c>
      <c r="J83">
        <v>3356</v>
      </c>
      <c r="L83" s="3">
        <f t="shared" si="30"/>
        <v>1950</v>
      </c>
      <c r="M83" s="3">
        <f t="shared" si="22"/>
        <v>130.22740425531916</v>
      </c>
      <c r="N83" s="3">
        <f t="shared" si="23"/>
        <v>200.95956865761892</v>
      </c>
      <c r="O83" s="3">
        <f t="shared" si="20"/>
        <v>268.6691864031398</v>
      </c>
      <c r="P83" s="3">
        <f t="shared" si="14"/>
        <v>185.97502121292428</v>
      </c>
      <c r="Q83" s="3">
        <f t="shared" si="24"/>
        <v>10.492559055118111</v>
      </c>
      <c r="R83" s="3">
        <f t="shared" si="25"/>
        <v>0.24309624211665498</v>
      </c>
      <c r="S83" s="3">
        <f t="shared" si="26"/>
        <v>0.2176052368173627</v>
      </c>
      <c r="T83" s="3">
        <f t="shared" si="27"/>
        <v>20.271338582677167</v>
      </c>
      <c r="U83" s="3">
        <f t="shared" si="28"/>
        <v>7.275862068965517</v>
      </c>
      <c r="V83" s="3">
        <f t="shared" si="31"/>
        <v>12.999852485895193</v>
      </c>
      <c r="W83" s="3">
        <f t="shared" si="32"/>
        <v>10.567982921386372</v>
      </c>
      <c r="X83" s="3">
        <f t="shared" si="29"/>
        <v>-6.765106382978724</v>
      </c>
      <c r="Y83" s="3"/>
      <c r="Z83" s="3"/>
    </row>
    <row r="84" spans="1:26" ht="12">
      <c r="A84" s="3">
        <v>1951</v>
      </c>
      <c r="B84" s="3">
        <v>21.21</v>
      </c>
      <c r="C84" s="3">
        <v>1.41</v>
      </c>
      <c r="D84" s="3">
        <v>2.44</v>
      </c>
      <c r="E84" s="3">
        <v>2.12</v>
      </c>
      <c r="F84">
        <v>25.4</v>
      </c>
      <c r="G84">
        <f t="shared" si="21"/>
        <v>0.978810566037736</v>
      </c>
      <c r="H84">
        <f t="shared" si="19"/>
        <v>6560</v>
      </c>
      <c r="I84">
        <v>3103</v>
      </c>
      <c r="J84">
        <v>3457</v>
      </c>
      <c r="L84" s="3">
        <f t="shared" si="30"/>
        <v>1951</v>
      </c>
      <c r="M84" s="3">
        <f t="shared" si="22"/>
        <v>151.39263779527562</v>
      </c>
      <c r="N84" s="3">
        <f t="shared" si="23"/>
        <v>203.17150069294576</v>
      </c>
      <c r="O84" s="3">
        <f t="shared" si="20"/>
        <v>251.6231817385418</v>
      </c>
      <c r="P84" s="3">
        <f t="shared" si="14"/>
        <v>186.8999222308703</v>
      </c>
      <c r="Q84" s="3">
        <f t="shared" si="24"/>
        <v>9.646528301886793</v>
      </c>
      <c r="R84" s="3">
        <f t="shared" si="25"/>
        <v>0.15687687367119468</v>
      </c>
      <c r="S84" s="3">
        <f t="shared" si="26"/>
        <v>0.1457240239412402</v>
      </c>
      <c r="T84" s="3">
        <f t="shared" si="27"/>
        <v>16.693283018867923</v>
      </c>
      <c r="U84" s="3">
        <f t="shared" si="28"/>
        <v>7.46830985915493</v>
      </c>
      <c r="V84" s="3">
        <f t="shared" si="31"/>
        <v>13.3296393865081</v>
      </c>
      <c r="W84" s="3">
        <f t="shared" si="32"/>
        <v>11.64571966947596</v>
      </c>
      <c r="X84" s="3">
        <f t="shared" si="29"/>
        <v>-2.2107086614173372</v>
      </c>
      <c r="Y84" s="3"/>
      <c r="Z84" s="3"/>
    </row>
    <row r="85" spans="1:26" ht="12">
      <c r="A85" s="3">
        <v>1952</v>
      </c>
      <c r="B85" s="3">
        <v>24.19</v>
      </c>
      <c r="C85" s="3">
        <v>1.41</v>
      </c>
      <c r="D85" s="3">
        <v>2.4</v>
      </c>
      <c r="E85" s="3">
        <v>2.39</v>
      </c>
      <c r="F85">
        <v>26.5</v>
      </c>
      <c r="G85">
        <f t="shared" si="21"/>
        <v>1.0200507518796993</v>
      </c>
      <c r="H85">
        <f t="shared" si="19"/>
        <v>6721</v>
      </c>
      <c r="I85">
        <v>3172</v>
      </c>
      <c r="J85">
        <v>3549</v>
      </c>
      <c r="L85" s="3">
        <f t="shared" si="30"/>
        <v>1952</v>
      </c>
      <c r="M85" s="3">
        <f t="shared" si="22"/>
        <v>165.4961132075472</v>
      </c>
      <c r="N85" s="3">
        <f t="shared" si="23"/>
        <v>206.4334350831121</v>
      </c>
      <c r="O85" s="3">
        <f t="shared" si="20"/>
        <v>245.8525248621839</v>
      </c>
      <c r="P85" s="3">
        <f>(H85/H86)^3*(Q85+P86)</f>
        <v>191.35496722360165</v>
      </c>
      <c r="Q85" s="3">
        <f t="shared" si="24"/>
        <v>9.610263157894737</v>
      </c>
      <c r="R85" s="3">
        <f t="shared" si="25"/>
        <v>0.13626615111569723</v>
      </c>
      <c r="S85" s="3">
        <f t="shared" si="26"/>
        <v>0.1277475808117818</v>
      </c>
      <c r="T85" s="3">
        <f t="shared" si="27"/>
        <v>16.357894736842105</v>
      </c>
      <c r="U85" s="3">
        <f t="shared" si="28"/>
        <v>9.913934426229511</v>
      </c>
      <c r="V85" s="3">
        <f t="shared" si="31"/>
        <v>13.860464363150891</v>
      </c>
      <c r="W85" s="3">
        <f t="shared" si="32"/>
        <v>12.41564819638391</v>
      </c>
      <c r="X85" s="3">
        <f t="shared" si="29"/>
        <v>2.0126415094339625</v>
      </c>
      <c r="Y85" s="3"/>
      <c r="Z85" s="3"/>
    </row>
    <row r="86" spans="1:26" ht="12">
      <c r="A86" s="3">
        <v>1953</v>
      </c>
      <c r="B86" s="3">
        <v>26.18</v>
      </c>
      <c r="C86" s="3">
        <v>1.45</v>
      </c>
      <c r="D86" s="3">
        <v>2.51</v>
      </c>
      <c r="E86" s="3">
        <v>2.58</v>
      </c>
      <c r="F86">
        <v>26.6</v>
      </c>
      <c r="G86">
        <f t="shared" si="21"/>
        <v>1.0143598513011154</v>
      </c>
      <c r="H86">
        <f t="shared" si="19"/>
        <v>6861</v>
      </c>
      <c r="I86">
        <v>3218</v>
      </c>
      <c r="J86">
        <v>3643</v>
      </c>
      <c r="L86" s="3">
        <f t="shared" si="30"/>
        <v>1953</v>
      </c>
      <c r="M86" s="3">
        <f t="shared" si="22"/>
        <v>178.43736842105264</v>
      </c>
      <c r="N86" s="3">
        <f t="shared" si="23"/>
        <v>209.95163044060848</v>
      </c>
      <c r="O86" s="3">
        <f t="shared" si="20"/>
        <v>249.76895704069022</v>
      </c>
      <c r="P86" s="3">
        <f t="shared" si="14"/>
        <v>193.95342554856055</v>
      </c>
      <c r="Q86" s="3">
        <f t="shared" si="24"/>
        <v>9.772676579925651</v>
      </c>
      <c r="R86" s="3">
        <f t="shared" si="25"/>
        <v>0.01642049181957346</v>
      </c>
      <c r="S86" s="3">
        <f t="shared" si="26"/>
        <v>0.016287133436920544</v>
      </c>
      <c r="T86" s="3">
        <f t="shared" si="27"/>
        <v>16.916840148698885</v>
      </c>
      <c r="U86" s="3">
        <f t="shared" si="28"/>
        <v>10.908333333333333</v>
      </c>
      <c r="V86" s="3">
        <f t="shared" si="31"/>
        <v>14.572711596411585</v>
      </c>
      <c r="W86" s="3">
        <f t="shared" si="32"/>
        <v>12.873837682916461</v>
      </c>
      <c r="X86" s="3">
        <f t="shared" si="29"/>
        <v>1.4521804511278225</v>
      </c>
      <c r="Y86" s="3"/>
      <c r="Z86" s="3"/>
    </row>
    <row r="87" spans="1:26" ht="12">
      <c r="A87" s="3">
        <v>1954</v>
      </c>
      <c r="B87" s="3">
        <v>25.46</v>
      </c>
      <c r="C87" s="3">
        <v>1.54</v>
      </c>
      <c r="D87" s="3">
        <v>2.77</v>
      </c>
      <c r="E87" s="3">
        <v>1.8</v>
      </c>
      <c r="F87">
        <v>26.9</v>
      </c>
      <c r="G87">
        <f t="shared" si="21"/>
        <v>1.025625468164794</v>
      </c>
      <c r="H87">
        <f t="shared" si="19"/>
        <v>6929</v>
      </c>
      <c r="I87">
        <v>3202</v>
      </c>
      <c r="J87">
        <v>3727</v>
      </c>
      <c r="L87" s="3">
        <f t="shared" si="30"/>
        <v>1954</v>
      </c>
      <c r="M87" s="3">
        <f t="shared" si="22"/>
        <v>171.5947211895911</v>
      </c>
      <c r="N87" s="3">
        <f t="shared" si="23"/>
        <v>213.53124904883725</v>
      </c>
      <c r="O87" s="3">
        <f t="shared" si="20"/>
        <v>252.37212741345775</v>
      </c>
      <c r="P87" s="3">
        <f aca="true" t="shared" si="33" ref="P87:P118">(H87/H88)^3*(Q87+P88)</f>
        <v>190.00496432275233</v>
      </c>
      <c r="Q87" s="3">
        <f t="shared" si="24"/>
        <v>10.457003745318353</v>
      </c>
      <c r="R87" s="3">
        <f t="shared" si="25"/>
        <v>0.46968586988181515</v>
      </c>
      <c r="S87" s="3">
        <f t="shared" si="26"/>
        <v>0.3850486839968889</v>
      </c>
      <c r="T87" s="3">
        <f t="shared" si="27"/>
        <v>18.809026217228467</v>
      </c>
      <c r="U87" s="3">
        <f t="shared" si="28"/>
        <v>10.143426294820719</v>
      </c>
      <c r="V87" s="3">
        <f t="shared" si="31"/>
        <v>15.506372645100726</v>
      </c>
      <c r="W87" s="3">
        <f t="shared" si="32"/>
        <v>11.775071513241567</v>
      </c>
      <c r="X87" s="3">
        <f t="shared" si="29"/>
        <v>2.5434944237918238</v>
      </c>
      <c r="Y87" s="3"/>
      <c r="Z87" s="3"/>
    </row>
    <row r="88" spans="1:26" ht="12">
      <c r="A88" s="3">
        <v>1955</v>
      </c>
      <c r="B88" s="3">
        <v>35.6</v>
      </c>
      <c r="C88" s="3">
        <v>1.64</v>
      </c>
      <c r="D88" s="3">
        <v>3.62</v>
      </c>
      <c r="E88" s="3">
        <v>1.81</v>
      </c>
      <c r="F88">
        <v>26.7</v>
      </c>
      <c r="G88">
        <f t="shared" si="21"/>
        <v>1.014301119402985</v>
      </c>
      <c r="H88">
        <f t="shared" si="19"/>
        <v>7148</v>
      </c>
      <c r="I88">
        <v>3299</v>
      </c>
      <c r="J88">
        <v>3849</v>
      </c>
      <c r="L88" s="3">
        <f t="shared" si="30"/>
        <v>1955</v>
      </c>
      <c r="M88" s="3">
        <f t="shared" si="22"/>
        <v>241.73333333333338</v>
      </c>
      <c r="N88" s="3">
        <f t="shared" si="23"/>
        <v>216.61966162281576</v>
      </c>
      <c r="O88" s="3">
        <f t="shared" si="20"/>
        <v>257.115242375541</v>
      </c>
      <c r="P88" s="3">
        <f t="shared" si="33"/>
        <v>198.13943782410516</v>
      </c>
      <c r="Q88" s="3">
        <f t="shared" si="24"/>
        <v>11.094477611940299</v>
      </c>
      <c r="R88" s="3">
        <f t="shared" si="25"/>
        <v>0.28143656716417903</v>
      </c>
      <c r="S88" s="3">
        <f t="shared" si="26"/>
        <v>0.24798176670041205</v>
      </c>
      <c r="T88" s="3">
        <f t="shared" si="27"/>
        <v>24.48902985074627</v>
      </c>
      <c r="U88" s="3">
        <f t="shared" si="28"/>
        <v>12.851985559566787</v>
      </c>
      <c r="V88" s="3">
        <f t="shared" si="31"/>
        <v>16.998967937867654</v>
      </c>
      <c r="W88" s="3">
        <f t="shared" si="32"/>
        <v>15.589289569260389</v>
      </c>
      <c r="X88" s="3">
        <f t="shared" si="29"/>
        <v>1.4354681647940066</v>
      </c>
      <c r="Y88" s="3"/>
      <c r="Z88" s="3"/>
    </row>
    <row r="89" spans="1:26" ht="12">
      <c r="A89" s="3">
        <v>1956</v>
      </c>
      <c r="B89" s="3">
        <v>44.15</v>
      </c>
      <c r="C89" s="3">
        <v>1.74</v>
      </c>
      <c r="D89" s="3">
        <v>3.41</v>
      </c>
      <c r="E89" s="3">
        <v>3.21</v>
      </c>
      <c r="F89">
        <v>26.8</v>
      </c>
      <c r="G89">
        <f t="shared" si="21"/>
        <v>1.0021840579710144</v>
      </c>
      <c r="H89">
        <f t="shared" si="19"/>
        <v>7328</v>
      </c>
      <c r="I89">
        <v>3352</v>
      </c>
      <c r="J89">
        <v>3976</v>
      </c>
      <c r="L89" s="3">
        <f t="shared" si="30"/>
        <v>1956</v>
      </c>
      <c r="M89" s="3">
        <f t="shared" si="22"/>
        <v>298.6714552238806</v>
      </c>
      <c r="N89" s="3">
        <f t="shared" si="23"/>
        <v>219.23408233703438</v>
      </c>
      <c r="O89" s="3">
        <f t="shared" si="20"/>
        <v>258.69282599657504</v>
      </c>
      <c r="P89" s="3">
        <f t="shared" si="33"/>
        <v>202.39362475530024</v>
      </c>
      <c r="Q89" s="3">
        <f t="shared" si="24"/>
        <v>11.429782608695653</v>
      </c>
      <c r="R89" s="3">
        <f t="shared" si="25"/>
        <v>0.03743496315262525</v>
      </c>
      <c r="S89" s="3">
        <f t="shared" si="26"/>
        <v>0.03675128503990787</v>
      </c>
      <c r="T89" s="3">
        <f t="shared" si="27"/>
        <v>22.399746376811596</v>
      </c>
      <c r="U89" s="3">
        <f t="shared" si="28"/>
        <v>12.196132596685084</v>
      </c>
      <c r="V89" s="3">
        <f t="shared" si="31"/>
        <v>18.34509141275812</v>
      </c>
      <c r="W89" s="3">
        <f t="shared" si="32"/>
        <v>17.569975795915635</v>
      </c>
      <c r="X89" s="3">
        <f t="shared" si="29"/>
        <v>0.2249253731343197</v>
      </c>
      <c r="Y89" s="3"/>
      <c r="Z89" s="3"/>
    </row>
    <row r="90" spans="1:26" ht="12">
      <c r="A90" s="3">
        <v>1957</v>
      </c>
      <c r="B90" s="3">
        <v>45.43</v>
      </c>
      <c r="C90" s="3">
        <v>1.79</v>
      </c>
      <c r="D90" s="3">
        <v>3.37</v>
      </c>
      <c r="E90" s="3">
        <v>3.86</v>
      </c>
      <c r="F90">
        <v>27.6</v>
      </c>
      <c r="G90">
        <f t="shared" si="21"/>
        <v>1.0022853146853146</v>
      </c>
      <c r="H90">
        <f t="shared" si="19"/>
        <v>7407</v>
      </c>
      <c r="I90">
        <v>3353</v>
      </c>
      <c r="J90">
        <v>4054</v>
      </c>
      <c r="L90" s="3">
        <f t="shared" si="30"/>
        <v>1957</v>
      </c>
      <c r="M90" s="3">
        <f t="shared" si="22"/>
        <v>298.4224275362319</v>
      </c>
      <c r="N90" s="3">
        <f t="shared" si="23"/>
        <v>221.66521915981681</v>
      </c>
      <c r="O90" s="3">
        <f t="shared" si="20"/>
        <v>257.0029905412257</v>
      </c>
      <c r="P90" s="3">
        <f t="shared" si="33"/>
        <v>197.5804171925233</v>
      </c>
      <c r="Q90" s="3">
        <f t="shared" si="24"/>
        <v>11.347097902097904</v>
      </c>
      <c r="R90" s="3">
        <f t="shared" si="25"/>
        <v>-0.08849547986682052</v>
      </c>
      <c r="S90" s="3">
        <f t="shared" si="26"/>
        <v>-0.0926587258705813</v>
      </c>
      <c r="T90" s="3">
        <f t="shared" si="27"/>
        <v>21.36297202797203</v>
      </c>
      <c r="U90" s="3">
        <f t="shared" si="28"/>
        <v>13.32258064516129</v>
      </c>
      <c r="V90" s="3">
        <f t="shared" si="31"/>
        <v>19.24977258180005</v>
      </c>
      <c r="W90" s="3">
        <f t="shared" si="32"/>
        <v>16.26715402075858</v>
      </c>
      <c r="X90" s="3">
        <f t="shared" si="29"/>
        <v>0.23681159420290454</v>
      </c>
      <c r="Y90" s="3"/>
      <c r="Z90" s="3"/>
    </row>
    <row r="91" spans="1:26" ht="12">
      <c r="A91" s="3">
        <v>1958</v>
      </c>
      <c r="B91" s="3">
        <v>41.12</v>
      </c>
      <c r="C91" s="3">
        <v>1.75</v>
      </c>
      <c r="D91" s="3">
        <v>2.89</v>
      </c>
      <c r="E91" s="3">
        <v>2.54</v>
      </c>
      <c r="F91">
        <v>28.6</v>
      </c>
      <c r="G91">
        <f t="shared" si="21"/>
        <v>1.011256551724138</v>
      </c>
      <c r="H91">
        <f t="shared" si="19"/>
        <v>7469</v>
      </c>
      <c r="I91">
        <v>3329</v>
      </c>
      <c r="J91">
        <v>4140</v>
      </c>
      <c r="L91" s="3">
        <f t="shared" si="30"/>
        <v>1958</v>
      </c>
      <c r="M91" s="3">
        <f t="shared" si="22"/>
        <v>260.6662937062937</v>
      </c>
      <c r="N91" s="3">
        <f t="shared" si="23"/>
        <v>224.34671709305104</v>
      </c>
      <c r="O91" s="3">
        <f t="shared" si="20"/>
        <v>255.35740676989604</v>
      </c>
      <c r="P91" s="3">
        <f t="shared" si="33"/>
        <v>191.2364825079386</v>
      </c>
      <c r="Q91" s="3">
        <f t="shared" si="24"/>
        <v>10.940517241379311</v>
      </c>
      <c r="R91" s="3">
        <f t="shared" si="25"/>
        <v>0.3759408962833761</v>
      </c>
      <c r="S91" s="3">
        <f t="shared" si="26"/>
        <v>0.3191377853062031</v>
      </c>
      <c r="T91" s="3">
        <f t="shared" si="27"/>
        <v>18.06748275862069</v>
      </c>
      <c r="U91" s="3">
        <f t="shared" si="28"/>
        <v>12.201780415430264</v>
      </c>
      <c r="V91" s="3">
        <f t="shared" si="31"/>
        <v>19.32661669099545</v>
      </c>
      <c r="W91" s="3">
        <f t="shared" si="32"/>
        <v>13.541266142164405</v>
      </c>
      <c r="X91" s="3">
        <f t="shared" si="29"/>
        <v>1.1413986013986044</v>
      </c>
      <c r="Y91" s="3"/>
      <c r="Z91" s="3"/>
    </row>
    <row r="92" spans="1:26" ht="12">
      <c r="A92" s="3">
        <v>1959</v>
      </c>
      <c r="B92" s="3">
        <v>55.62</v>
      </c>
      <c r="C92" s="3">
        <v>1.83</v>
      </c>
      <c r="D92" s="3">
        <v>3.39</v>
      </c>
      <c r="E92" s="3">
        <v>3.74</v>
      </c>
      <c r="F92">
        <v>29</v>
      </c>
      <c r="G92">
        <f t="shared" si="21"/>
        <v>1.026778156996587</v>
      </c>
      <c r="H92">
        <f t="shared" si="19"/>
        <v>7692</v>
      </c>
      <c r="I92">
        <v>3408</v>
      </c>
      <c r="J92">
        <v>4284</v>
      </c>
      <c r="L92" s="3">
        <f t="shared" si="30"/>
        <v>1959</v>
      </c>
      <c r="M92" s="3">
        <f t="shared" si="22"/>
        <v>347.7208965517242</v>
      </c>
      <c r="N92" s="3">
        <f t="shared" si="23"/>
        <v>227.64077606683625</v>
      </c>
      <c r="O92" s="3">
        <f t="shared" si="20"/>
        <v>256.2621944394733</v>
      </c>
      <c r="P92" s="3">
        <f t="shared" si="33"/>
        <v>197.9415684725136</v>
      </c>
      <c r="Q92" s="3">
        <f t="shared" si="24"/>
        <v>11.323515358361776</v>
      </c>
      <c r="R92" s="3">
        <f t="shared" si="25"/>
        <v>0.06521213549279423</v>
      </c>
      <c r="S92" s="3">
        <f t="shared" si="26"/>
        <v>0.06317396758218641</v>
      </c>
      <c r="T92" s="3">
        <f t="shared" si="27"/>
        <v>20.976348122866895</v>
      </c>
      <c r="U92" s="3">
        <f t="shared" si="28"/>
        <v>19.24567474048443</v>
      </c>
      <c r="V92" s="3">
        <f t="shared" si="31"/>
        <v>19.6343961841332</v>
      </c>
      <c r="W92" s="3">
        <f t="shared" si="32"/>
        <v>17.991814196518543</v>
      </c>
      <c r="X92" s="3">
        <f t="shared" si="29"/>
        <v>2.7055172413792974</v>
      </c>
      <c r="Y92" s="3"/>
      <c r="Z92" s="3"/>
    </row>
    <row r="93" spans="1:26" ht="12">
      <c r="A93" s="3">
        <v>1960</v>
      </c>
      <c r="B93" s="3">
        <v>58.03</v>
      </c>
      <c r="C93" s="3">
        <v>1.95</v>
      </c>
      <c r="D93" s="3">
        <v>3.27</v>
      </c>
      <c r="E93" s="3">
        <v>4.28</v>
      </c>
      <c r="F93">
        <v>29.3</v>
      </c>
      <c r="G93">
        <f t="shared" si="21"/>
        <v>1.025303355704698</v>
      </c>
      <c r="H93">
        <f t="shared" si="19"/>
        <v>7771</v>
      </c>
      <c r="I93">
        <v>3390</v>
      </c>
      <c r="J93">
        <v>4381</v>
      </c>
      <c r="L93" s="3">
        <f t="shared" si="30"/>
        <v>1960</v>
      </c>
      <c r="M93" s="3">
        <f t="shared" si="22"/>
        <v>359.07300341296934</v>
      </c>
      <c r="N93" s="3">
        <f t="shared" si="23"/>
        <v>230.7460099029711</v>
      </c>
      <c r="O93" s="3">
        <f t="shared" si="20"/>
        <v>260.6111132476148</v>
      </c>
      <c r="P93" s="3">
        <f t="shared" si="33"/>
        <v>192.7797286537641</v>
      </c>
      <c r="Q93" s="3">
        <f t="shared" si="24"/>
        <v>11.863590604026847</v>
      </c>
      <c r="R93" s="3">
        <f t="shared" si="25"/>
        <v>0.04489520000647655</v>
      </c>
      <c r="S93" s="3">
        <f t="shared" si="26"/>
        <v>0.04391659331254738</v>
      </c>
      <c r="T93" s="3">
        <f t="shared" si="27"/>
        <v>19.8943288590604</v>
      </c>
      <c r="U93" s="3">
        <f t="shared" si="28"/>
        <v>17.117994100294986</v>
      </c>
      <c r="V93" s="3">
        <f t="shared" si="31"/>
        <v>19.596695211771525</v>
      </c>
      <c r="W93" s="3">
        <f t="shared" si="32"/>
        <v>18.287957523396653</v>
      </c>
      <c r="X93" s="3">
        <f t="shared" si="29"/>
        <v>2.573515358361772</v>
      </c>
      <c r="Y93" s="3"/>
      <c r="Z93" s="3"/>
    </row>
    <row r="94" spans="1:26" ht="12">
      <c r="A94" s="3">
        <v>1961</v>
      </c>
      <c r="B94" s="3">
        <v>59.72</v>
      </c>
      <c r="C94" s="3">
        <v>2.02</v>
      </c>
      <c r="D94" s="3">
        <v>3.19</v>
      </c>
      <c r="E94" s="3">
        <v>2.91</v>
      </c>
      <c r="F94">
        <v>29.8</v>
      </c>
      <c r="G94">
        <f t="shared" si="21"/>
        <v>1.0222393333333333</v>
      </c>
      <c r="H94">
        <f t="shared" si="19"/>
        <v>7881</v>
      </c>
      <c r="I94">
        <v>3396</v>
      </c>
      <c r="J94">
        <v>4485</v>
      </c>
      <c r="L94" s="3">
        <f t="shared" si="30"/>
        <v>1961</v>
      </c>
      <c r="M94" s="3">
        <f t="shared" si="22"/>
        <v>363.330067114094</v>
      </c>
      <c r="N94" s="3">
        <f t="shared" si="23"/>
        <v>233.48226917132845</v>
      </c>
      <c r="O94" s="3">
        <f t="shared" si="20"/>
        <v>264.2968130075081</v>
      </c>
      <c r="P94" s="3">
        <f t="shared" si="33"/>
        <v>189.21906878104846</v>
      </c>
      <c r="Q94" s="3">
        <f t="shared" si="24"/>
        <v>12.207533333333334</v>
      </c>
      <c r="R94" s="3">
        <f t="shared" si="25"/>
        <v>0.1824525563741905</v>
      </c>
      <c r="S94" s="3">
        <f t="shared" si="26"/>
        <v>0.16759071911960538</v>
      </c>
      <c r="T94" s="3">
        <f t="shared" si="27"/>
        <v>19.278233333333333</v>
      </c>
      <c r="U94" s="3">
        <f t="shared" si="28"/>
        <v>18.262996941896027</v>
      </c>
      <c r="V94" s="3">
        <f t="shared" si="31"/>
        <v>19.85519024321807</v>
      </c>
      <c r="W94" s="3">
        <f t="shared" si="32"/>
        <v>18.540374445168975</v>
      </c>
      <c r="X94" s="3">
        <f t="shared" si="29"/>
        <v>2.2388590604026968</v>
      </c>
      <c r="Y94" s="3"/>
      <c r="Z94" s="3"/>
    </row>
    <row r="95" spans="1:26" ht="12">
      <c r="A95" s="3">
        <v>1962</v>
      </c>
      <c r="B95" s="3">
        <v>69.07</v>
      </c>
      <c r="C95" s="3">
        <v>2.13</v>
      </c>
      <c r="D95" s="3">
        <v>3.67</v>
      </c>
      <c r="E95" s="3">
        <v>3.39</v>
      </c>
      <c r="F95">
        <v>30</v>
      </c>
      <c r="G95">
        <f t="shared" si="21"/>
        <v>1.0202960526315792</v>
      </c>
      <c r="H95">
        <f t="shared" si="19"/>
        <v>8083</v>
      </c>
      <c r="I95">
        <v>3449</v>
      </c>
      <c r="J95">
        <v>4634</v>
      </c>
      <c r="L95" s="3">
        <f t="shared" si="30"/>
        <v>1962</v>
      </c>
      <c r="M95" s="3">
        <f t="shared" si="22"/>
        <v>417.4130333333333</v>
      </c>
      <c r="N95" s="3">
        <f t="shared" si="23"/>
        <v>236.03415751349274</v>
      </c>
      <c r="O95" s="3">
        <f t="shared" si="20"/>
        <v>267.0750571889086</v>
      </c>
      <c r="P95" s="3">
        <f t="shared" si="33"/>
        <v>191.93742305691597</v>
      </c>
      <c r="Q95" s="3">
        <f t="shared" si="24"/>
        <v>12.702927631578948</v>
      </c>
      <c r="R95" s="3">
        <f t="shared" si="25"/>
        <v>-0.04001851668406566</v>
      </c>
      <c r="S95" s="3">
        <f t="shared" si="26"/>
        <v>-0.04084128291884347</v>
      </c>
      <c r="T95" s="3">
        <f t="shared" si="27"/>
        <v>21.88720394736842</v>
      </c>
      <c r="U95" s="3">
        <f t="shared" si="28"/>
        <v>21.65203761755486</v>
      </c>
      <c r="V95" s="3">
        <f t="shared" si="31"/>
        <v>20.408121164270703</v>
      </c>
      <c r="W95" s="3">
        <f t="shared" si="32"/>
        <v>21.022867483020413</v>
      </c>
      <c r="X95" s="3">
        <f t="shared" si="29"/>
        <v>2.0566666666666804</v>
      </c>
      <c r="Y95" s="3"/>
      <c r="Z95" s="3"/>
    </row>
    <row r="96" spans="1:26" ht="12">
      <c r="A96" s="3">
        <v>1963</v>
      </c>
      <c r="B96" s="3">
        <v>65.06</v>
      </c>
      <c r="C96" s="3">
        <v>2.28</v>
      </c>
      <c r="D96" s="3">
        <v>4.02</v>
      </c>
      <c r="E96" s="3">
        <v>3.5</v>
      </c>
      <c r="F96">
        <v>30.4</v>
      </c>
      <c r="G96">
        <f t="shared" si="21"/>
        <v>1.018252427184466</v>
      </c>
      <c r="H96">
        <f t="shared" si="19"/>
        <v>8247</v>
      </c>
      <c r="I96">
        <v>3472</v>
      </c>
      <c r="J96">
        <v>4775</v>
      </c>
      <c r="L96" s="3">
        <f t="shared" si="30"/>
        <v>1963</v>
      </c>
      <c r="M96" s="3">
        <f t="shared" si="22"/>
        <v>388.0058552631579</v>
      </c>
      <c r="N96" s="3">
        <f t="shared" si="23"/>
        <v>238.2278233978947</v>
      </c>
      <c r="O96" s="3">
        <f t="shared" si="20"/>
        <v>268.9992976238987</v>
      </c>
      <c r="P96" s="3">
        <f t="shared" si="33"/>
        <v>191.1560805681849</v>
      </c>
      <c r="Q96" s="3">
        <f t="shared" si="24"/>
        <v>13.37747572815534</v>
      </c>
      <c r="R96" s="3">
        <f t="shared" si="25"/>
        <v>0.19053261266423738</v>
      </c>
      <c r="S96" s="3">
        <f t="shared" si="26"/>
        <v>0.17440078065964668</v>
      </c>
      <c r="T96" s="3">
        <f t="shared" si="27"/>
        <v>23.586601941747574</v>
      </c>
      <c r="U96" s="3">
        <f t="shared" si="28"/>
        <v>17.727520435967303</v>
      </c>
      <c r="V96" s="3">
        <f t="shared" si="31"/>
        <v>21.075097343575568</v>
      </c>
      <c r="W96" s="3">
        <f t="shared" si="32"/>
        <v>19.01232612938691</v>
      </c>
      <c r="X96" s="3">
        <f t="shared" si="29"/>
        <v>1.8552631578947345</v>
      </c>
      <c r="Y96" s="3"/>
      <c r="Z96" s="3"/>
    </row>
    <row r="97" spans="1:26" ht="12">
      <c r="A97" s="3">
        <v>1964</v>
      </c>
      <c r="B97" s="3">
        <v>76.45</v>
      </c>
      <c r="C97" s="3">
        <v>2.5</v>
      </c>
      <c r="D97" s="3">
        <v>4.55</v>
      </c>
      <c r="E97" s="3">
        <v>4.09</v>
      </c>
      <c r="F97">
        <v>30.9</v>
      </c>
      <c r="G97">
        <f t="shared" si="21"/>
        <v>1.030891346153846</v>
      </c>
      <c r="H97">
        <f t="shared" si="19"/>
        <v>8589</v>
      </c>
      <c r="I97">
        <v>3592</v>
      </c>
      <c r="J97">
        <v>4997</v>
      </c>
      <c r="L97" s="3">
        <f t="shared" si="30"/>
        <v>1964</v>
      </c>
      <c r="M97" s="3">
        <f t="shared" si="22"/>
        <v>448.556148867314</v>
      </c>
      <c r="N97" s="3">
        <f t="shared" si="23"/>
        <v>239.84826906628626</v>
      </c>
      <c r="O97" s="3">
        <f t="shared" si="20"/>
        <v>269.7984557976341</v>
      </c>
      <c r="P97" s="3">
        <f t="shared" si="33"/>
        <v>202.55996098631456</v>
      </c>
      <c r="Q97" s="3">
        <f t="shared" si="24"/>
        <v>14.52724358974359</v>
      </c>
      <c r="R97" s="3">
        <f t="shared" si="25"/>
        <v>0.14804296423001465</v>
      </c>
      <c r="S97" s="3">
        <f t="shared" si="26"/>
        <v>0.13805872248453535</v>
      </c>
      <c r="T97" s="3">
        <f t="shared" si="27"/>
        <v>26.43958333333333</v>
      </c>
      <c r="U97" s="3">
        <f t="shared" si="28"/>
        <v>19.017412935323385</v>
      </c>
      <c r="V97" s="3">
        <f t="shared" si="31"/>
        <v>21.838153055186055</v>
      </c>
      <c r="W97" s="3">
        <f t="shared" si="32"/>
        <v>21.283704722913164</v>
      </c>
      <c r="X97" s="3">
        <f t="shared" si="29"/>
        <v>3.1191262135922333</v>
      </c>
      <c r="Y97" s="3"/>
      <c r="Z97" s="3"/>
    </row>
    <row r="98" spans="1:26" ht="12">
      <c r="A98" s="3">
        <v>1965</v>
      </c>
      <c r="B98" s="3">
        <v>86.12</v>
      </c>
      <c r="C98" s="3">
        <v>2.72</v>
      </c>
      <c r="D98" s="3">
        <v>5.19</v>
      </c>
      <c r="E98" s="3">
        <v>4.46</v>
      </c>
      <c r="F98">
        <v>31.2</v>
      </c>
      <c r="G98">
        <f t="shared" si="21"/>
        <v>1.0248905660377357</v>
      </c>
      <c r="H98">
        <f t="shared" si="19"/>
        <v>8933</v>
      </c>
      <c r="I98">
        <v>3735</v>
      </c>
      <c r="J98">
        <v>5198</v>
      </c>
      <c r="L98" s="3">
        <f t="shared" si="30"/>
        <v>1965</v>
      </c>
      <c r="M98" s="3">
        <f t="shared" si="22"/>
        <v>500.4344871794873</v>
      </c>
      <c r="N98" s="3">
        <f t="shared" si="23"/>
        <v>240.35034192683395</v>
      </c>
      <c r="O98" s="3">
        <f t="shared" si="20"/>
        <v>272.6547536717534</v>
      </c>
      <c r="P98" s="3">
        <f t="shared" si="33"/>
        <v>213.35883668237796</v>
      </c>
      <c r="Q98" s="3">
        <f t="shared" si="24"/>
        <v>15.5074213836478</v>
      </c>
      <c r="R98" s="3">
        <f t="shared" si="25"/>
        <v>0.09414682452742529</v>
      </c>
      <c r="S98" s="3">
        <f t="shared" si="26"/>
        <v>0.08997490388619549</v>
      </c>
      <c r="T98" s="3">
        <f t="shared" si="27"/>
        <v>29.589528301886794</v>
      </c>
      <c r="U98" s="3">
        <f t="shared" si="28"/>
        <v>18.927472527472535</v>
      </c>
      <c r="V98" s="3">
        <f t="shared" si="31"/>
        <v>22.348202900300105</v>
      </c>
      <c r="W98" s="3">
        <f t="shared" si="32"/>
        <v>22.91560490096692</v>
      </c>
      <c r="X98" s="3">
        <f t="shared" si="29"/>
        <v>2.5369230769230615</v>
      </c>
      <c r="Y98" s="3"/>
      <c r="Z98" s="3"/>
    </row>
    <row r="99" spans="1:26" ht="12">
      <c r="A99" s="3">
        <v>1966</v>
      </c>
      <c r="B99" s="3">
        <v>93.32</v>
      </c>
      <c r="C99" s="3">
        <v>2.87</v>
      </c>
      <c r="D99" s="3">
        <v>5.55</v>
      </c>
      <c r="E99" s="3">
        <v>5.44</v>
      </c>
      <c r="F99">
        <v>31.8</v>
      </c>
      <c r="G99">
        <f t="shared" si="21"/>
        <v>1.0191465045592707</v>
      </c>
      <c r="H99">
        <f t="shared" si="19"/>
        <v>9293</v>
      </c>
      <c r="I99">
        <v>3895</v>
      </c>
      <c r="J99">
        <v>5398</v>
      </c>
      <c r="L99" s="3">
        <f t="shared" si="30"/>
        <v>1966</v>
      </c>
      <c r="M99" s="3">
        <f t="shared" si="22"/>
        <v>532.0413836477987</v>
      </c>
      <c r="N99" s="3">
        <f t="shared" si="23"/>
        <v>239.84034653707346</v>
      </c>
      <c r="O99" s="3">
        <f t="shared" si="20"/>
        <v>273.1155497846895</v>
      </c>
      <c r="P99" s="3">
        <f t="shared" si="33"/>
        <v>224.7000127796043</v>
      </c>
      <c r="Q99" s="3">
        <f t="shared" si="24"/>
        <v>15.815531914893619</v>
      </c>
      <c r="R99" s="3">
        <f t="shared" si="25"/>
        <v>-0.09557987224401565</v>
      </c>
      <c r="S99" s="3">
        <f t="shared" si="26"/>
        <v>-0.10046128345668101</v>
      </c>
      <c r="T99" s="3">
        <f t="shared" si="27"/>
        <v>30.58404255319149</v>
      </c>
      <c r="U99" s="3">
        <f t="shared" si="28"/>
        <v>17.980732177263967</v>
      </c>
      <c r="V99" s="3">
        <f t="shared" si="31"/>
        <v>23.166632517938094</v>
      </c>
      <c r="W99" s="3">
        <f t="shared" si="32"/>
        <v>23.806897853100043</v>
      </c>
      <c r="X99" s="3">
        <f t="shared" si="29"/>
        <v>1.9808805031446663</v>
      </c>
      <c r="Y99" s="3"/>
      <c r="Z99" s="3"/>
    </row>
    <row r="100" spans="1:26" ht="12">
      <c r="A100" s="3">
        <v>1967</v>
      </c>
      <c r="B100" s="3">
        <v>84.45</v>
      </c>
      <c r="C100" s="3">
        <v>2.92</v>
      </c>
      <c r="D100" s="3">
        <v>5.33</v>
      </c>
      <c r="E100" s="3">
        <v>5.55</v>
      </c>
      <c r="F100">
        <v>32.9</v>
      </c>
      <c r="G100">
        <f t="shared" si="21"/>
        <v>1.0183563049853372</v>
      </c>
      <c r="H100">
        <f t="shared" si="19"/>
        <v>9516</v>
      </c>
      <c r="I100">
        <v>3914</v>
      </c>
      <c r="J100">
        <v>5602</v>
      </c>
      <c r="L100" s="3">
        <f t="shared" si="30"/>
        <v>1967</v>
      </c>
      <c r="M100" s="3">
        <f t="shared" si="22"/>
        <v>465.3734042553192</v>
      </c>
      <c r="N100" s="3">
        <f t="shared" si="23"/>
        <v>238.96767148408907</v>
      </c>
      <c r="O100" s="3">
        <f aca="true" t="shared" si="34" ref="O100:O135">Q100+O101/(G100+$S$141-$G$140+1)</f>
        <v>271.7997696447838</v>
      </c>
      <c r="P100" s="3">
        <f t="shared" si="33"/>
        <v>225.45183568079565</v>
      </c>
      <c r="Q100" s="3">
        <f t="shared" si="24"/>
        <v>15.524809384164225</v>
      </c>
      <c r="R100" s="3">
        <f t="shared" si="25"/>
        <v>0.11915603638516596</v>
      </c>
      <c r="S100" s="3">
        <f t="shared" si="26"/>
        <v>0.112574862312013</v>
      </c>
      <c r="T100" s="3">
        <f t="shared" si="27"/>
        <v>28.33809384164223</v>
      </c>
      <c r="U100" s="3">
        <f t="shared" si="28"/>
        <v>15.216216216216218</v>
      </c>
      <c r="V100" s="3">
        <f t="shared" si="31"/>
        <v>23.864144699305115</v>
      </c>
      <c r="W100" s="3">
        <f t="shared" si="32"/>
        <v>20.088090226103304</v>
      </c>
      <c r="X100" s="3">
        <f t="shared" si="29"/>
        <v>1.902583586626128</v>
      </c>
      <c r="Y100" s="3"/>
      <c r="Z100" s="3"/>
    </row>
    <row r="101" spans="1:26" ht="12">
      <c r="A101" s="3">
        <v>1968</v>
      </c>
      <c r="B101" s="3">
        <v>95.04</v>
      </c>
      <c r="C101" s="3">
        <v>3.07</v>
      </c>
      <c r="D101" s="3">
        <v>5.76</v>
      </c>
      <c r="E101" s="3">
        <v>6.17</v>
      </c>
      <c r="F101">
        <v>34.1</v>
      </c>
      <c r="G101">
        <f t="shared" si="21"/>
        <v>1.0169654494382023</v>
      </c>
      <c r="H101">
        <f t="shared" si="19"/>
        <v>9884</v>
      </c>
      <c r="I101">
        <v>4052</v>
      </c>
      <c r="J101">
        <v>5832</v>
      </c>
      <c r="L101" s="3">
        <f t="shared" si="30"/>
        <v>1968</v>
      </c>
      <c r="M101" s="3">
        <f t="shared" si="22"/>
        <v>505.30064516129033</v>
      </c>
      <c r="N101" s="3">
        <f t="shared" si="23"/>
        <v>238.3469016850286</v>
      </c>
      <c r="O101" s="3">
        <f t="shared" si="34"/>
        <v>270.51443810627217</v>
      </c>
      <c r="P101" s="3">
        <f t="shared" si="33"/>
        <v>237.10738003756222</v>
      </c>
      <c r="Q101" s="3">
        <f t="shared" si="24"/>
        <v>15.634578651685393</v>
      </c>
      <c r="R101" s="3">
        <f t="shared" si="25"/>
        <v>0.0593561433624636</v>
      </c>
      <c r="S101" s="3">
        <f t="shared" si="26"/>
        <v>0.05766131165241461</v>
      </c>
      <c r="T101" s="3">
        <f t="shared" si="27"/>
        <v>29.33393258426966</v>
      </c>
      <c r="U101" s="3">
        <f aca="true" t="shared" si="35" ref="U101:U130">M101/T100</f>
        <v>17.831144465290805</v>
      </c>
      <c r="V101" s="3">
        <f t="shared" si="31"/>
        <v>24.990789681870012</v>
      </c>
      <c r="W101" s="3">
        <f t="shared" si="32"/>
        <v>21.17405218281315</v>
      </c>
      <c r="X101" s="3">
        <f t="shared" si="29"/>
        <v>1.771173020527863</v>
      </c>
      <c r="Y101" s="3"/>
      <c r="Z101" s="3"/>
    </row>
    <row r="102" spans="1:26" ht="12">
      <c r="A102" s="3">
        <v>1969</v>
      </c>
      <c r="B102" s="3">
        <v>102.04</v>
      </c>
      <c r="C102" s="3">
        <v>3.16</v>
      </c>
      <c r="D102" s="3">
        <v>5.78</v>
      </c>
      <c r="E102" s="3">
        <v>8.05</v>
      </c>
      <c r="F102">
        <v>35.6</v>
      </c>
      <c r="G102">
        <f t="shared" si="21"/>
        <v>1.0176137566137566</v>
      </c>
      <c r="H102">
        <f t="shared" si="19"/>
        <v>10166</v>
      </c>
      <c r="I102">
        <v>4118</v>
      </c>
      <c r="J102">
        <v>6048</v>
      </c>
      <c r="L102" s="3">
        <f t="shared" si="30"/>
        <v>1969</v>
      </c>
      <c r="M102" s="3">
        <f t="shared" si="22"/>
        <v>519.6587640449438</v>
      </c>
      <c r="N102" s="3">
        <f t="shared" si="23"/>
        <v>237.567634352686</v>
      </c>
      <c r="O102" s="3">
        <f t="shared" si="34"/>
        <v>268.68731985458226</v>
      </c>
      <c r="P102" s="3">
        <f t="shared" si="33"/>
        <v>242.35203836491598</v>
      </c>
      <c r="Q102" s="3">
        <f t="shared" si="24"/>
        <v>15.156296296296297</v>
      </c>
      <c r="R102" s="3">
        <f t="shared" si="25"/>
        <v>-0.13729961691545375</v>
      </c>
      <c r="S102" s="3">
        <f t="shared" si="26"/>
        <v>-0.14768782884667575</v>
      </c>
      <c r="T102" s="3">
        <f t="shared" si="27"/>
        <v>27.7225925925926</v>
      </c>
      <c r="U102" s="3">
        <f t="shared" si="35"/>
        <v>17.71527777777778</v>
      </c>
      <c r="V102" s="3">
        <f t="shared" si="31"/>
        <v>25.66541412884258</v>
      </c>
      <c r="W102" s="3">
        <f t="shared" si="32"/>
        <v>20.79401134018342</v>
      </c>
      <c r="X102" s="3">
        <f t="shared" si="29"/>
        <v>1.8702247191011425</v>
      </c>
      <c r="Y102" s="3"/>
      <c r="Z102" s="3"/>
    </row>
    <row r="103" spans="1:26" ht="12">
      <c r="A103" s="3">
        <v>1970</v>
      </c>
      <c r="B103" s="3">
        <v>90.31</v>
      </c>
      <c r="C103" s="3">
        <v>3.14</v>
      </c>
      <c r="D103" s="3">
        <v>5.13</v>
      </c>
      <c r="E103" s="3">
        <v>9.11</v>
      </c>
      <c r="F103">
        <v>37.8</v>
      </c>
      <c r="G103">
        <f t="shared" si="21"/>
        <v>1.0362708542713568</v>
      </c>
      <c r="H103">
        <f t="shared" si="19"/>
        <v>10389</v>
      </c>
      <c r="I103">
        <v>4169</v>
      </c>
      <c r="J103">
        <v>6220</v>
      </c>
      <c r="L103" s="3">
        <f t="shared" si="30"/>
        <v>1970</v>
      </c>
      <c r="M103" s="3">
        <f t="shared" si="22"/>
        <v>433.1535185185186</v>
      </c>
      <c r="N103" s="3">
        <f t="shared" si="23"/>
        <v>237.24657313803633</v>
      </c>
      <c r="O103" s="3">
        <f t="shared" si="34"/>
        <v>267.42978022690556</v>
      </c>
      <c r="P103" s="3">
        <f t="shared" si="33"/>
        <v>243.49675109163252</v>
      </c>
      <c r="Q103" s="3">
        <f t="shared" si="24"/>
        <v>14.303567839195981</v>
      </c>
      <c r="R103" s="3">
        <f t="shared" si="25"/>
        <v>0.016213277660587225</v>
      </c>
      <c r="S103" s="3">
        <f t="shared" si="26"/>
        <v>0.01608324608365967</v>
      </c>
      <c r="T103" s="3">
        <f t="shared" si="27"/>
        <v>23.368567839195983</v>
      </c>
      <c r="U103" s="3">
        <f t="shared" si="35"/>
        <v>15.62456747404844</v>
      </c>
      <c r="V103" s="3">
        <f t="shared" si="31"/>
        <v>26.012838026856144</v>
      </c>
      <c r="W103" s="3">
        <f t="shared" si="32"/>
        <v>16.876934708477748</v>
      </c>
      <c r="X103" s="3">
        <f t="shared" si="29"/>
        <v>3.8189947089946976</v>
      </c>
      <c r="Y103" s="3"/>
      <c r="Z103" s="3"/>
    </row>
    <row r="104" spans="1:26" ht="12">
      <c r="A104" s="3">
        <v>1971</v>
      </c>
      <c r="B104" s="3">
        <v>93.49</v>
      </c>
      <c r="C104" s="3">
        <v>3.07</v>
      </c>
      <c r="D104" s="3">
        <v>5.7</v>
      </c>
      <c r="E104" s="3">
        <v>5.66</v>
      </c>
      <c r="F104">
        <v>39.8</v>
      </c>
      <c r="G104">
        <f t="shared" si="21"/>
        <v>1.0231795620437956</v>
      </c>
      <c r="H104">
        <f t="shared" si="19"/>
        <v>10567</v>
      </c>
      <c r="I104">
        <v>4191</v>
      </c>
      <c r="J104">
        <v>6376</v>
      </c>
      <c r="L104" s="3">
        <f t="shared" si="30"/>
        <v>1971</v>
      </c>
      <c r="M104" s="3">
        <f t="shared" si="22"/>
        <v>425.87278894472365</v>
      </c>
      <c r="N104" s="3">
        <f t="shared" si="23"/>
        <v>237.8137035389567</v>
      </c>
      <c r="O104" s="3">
        <f t="shared" si="34"/>
        <v>271.7253774752577</v>
      </c>
      <c r="P104" s="3">
        <f t="shared" si="33"/>
        <v>241.9247080921651</v>
      </c>
      <c r="Q104" s="3">
        <f t="shared" si="24"/>
        <v>13.5423600973236</v>
      </c>
      <c r="R104" s="3">
        <f t="shared" si="25"/>
        <v>0.10178092612530731</v>
      </c>
      <c r="S104" s="3">
        <f t="shared" si="26"/>
        <v>0.09692789434855223</v>
      </c>
      <c r="T104" s="3">
        <f t="shared" si="27"/>
        <v>25.143795620437956</v>
      </c>
      <c r="U104" s="3">
        <f t="shared" si="35"/>
        <v>18.224171539961013</v>
      </c>
      <c r="V104" s="3">
        <f t="shared" si="31"/>
        <v>26.5993942555666</v>
      </c>
      <c r="W104" s="3">
        <f t="shared" si="32"/>
        <v>16.371638823301193</v>
      </c>
      <c r="X104" s="3">
        <f t="shared" si="29"/>
        <v>2.3936683417085343</v>
      </c>
      <c r="Y104" s="3"/>
      <c r="Z104" s="3"/>
    </row>
    <row r="105" spans="1:26" ht="12">
      <c r="A105" s="3">
        <v>1972</v>
      </c>
      <c r="B105" s="3">
        <v>103.3</v>
      </c>
      <c r="C105" s="3">
        <v>3.15</v>
      </c>
      <c r="D105" s="3">
        <v>6.42</v>
      </c>
      <c r="E105" s="3">
        <v>4.62</v>
      </c>
      <c r="F105">
        <v>41.1</v>
      </c>
      <c r="G105">
        <f t="shared" si="21"/>
        <v>1.0093619718309859</v>
      </c>
      <c r="H105">
        <f t="shared" si="19"/>
        <v>10985</v>
      </c>
      <c r="I105">
        <v>4329</v>
      </c>
      <c r="J105">
        <v>6656</v>
      </c>
      <c r="L105" s="3">
        <f t="shared" si="30"/>
        <v>1972</v>
      </c>
      <c r="M105" s="3">
        <f t="shared" si="22"/>
        <v>455.67615571776156</v>
      </c>
      <c r="N105" s="3">
        <f t="shared" si="23"/>
        <v>239.23064421788118</v>
      </c>
      <c r="O105" s="3">
        <f t="shared" si="34"/>
        <v>273.7737961999062</v>
      </c>
      <c r="P105" s="3">
        <f t="shared" si="33"/>
        <v>258.2425167130185</v>
      </c>
      <c r="Q105" s="3">
        <f t="shared" si="24"/>
        <v>13.405985915492957</v>
      </c>
      <c r="R105" s="3">
        <f t="shared" si="25"/>
        <v>0.13542464856905234</v>
      </c>
      <c r="S105" s="3">
        <f t="shared" si="26"/>
        <v>0.12700672066897387</v>
      </c>
      <c r="T105" s="3">
        <f t="shared" si="27"/>
        <v>27.32267605633803</v>
      </c>
      <c r="U105" s="3">
        <f t="shared" si="35"/>
        <v>18.12280701754386</v>
      </c>
      <c r="V105" s="3">
        <f t="shared" si="31"/>
        <v>27.142941466463565</v>
      </c>
      <c r="W105" s="3">
        <f t="shared" si="32"/>
        <v>17.131072660513677</v>
      </c>
      <c r="X105" s="3">
        <f t="shared" si="29"/>
        <v>0.9703649635036431</v>
      </c>
      <c r="Y105" s="3"/>
      <c r="Z105" s="3"/>
    </row>
    <row r="106" spans="1:26" ht="12">
      <c r="A106" s="3">
        <v>1973</v>
      </c>
      <c r="B106" s="3">
        <v>118.42</v>
      </c>
      <c r="C106" s="3">
        <v>3.38</v>
      </c>
      <c r="D106" s="3">
        <v>8.16</v>
      </c>
      <c r="E106" s="3">
        <v>7.93</v>
      </c>
      <c r="F106">
        <v>42.6</v>
      </c>
      <c r="G106">
        <f t="shared" si="21"/>
        <v>0.9866562231759657</v>
      </c>
      <c r="H106">
        <f t="shared" si="19"/>
        <v>11332</v>
      </c>
      <c r="I106">
        <v>4428</v>
      </c>
      <c r="J106">
        <v>6904</v>
      </c>
      <c r="L106" s="3">
        <f t="shared" si="30"/>
        <v>1973</v>
      </c>
      <c r="M106" s="3">
        <f t="shared" si="22"/>
        <v>503.97995305164324</v>
      </c>
      <c r="N106" s="3">
        <f t="shared" si="23"/>
        <v>240.88756796528975</v>
      </c>
      <c r="O106" s="3">
        <f t="shared" si="34"/>
        <v>272.4928654811022</v>
      </c>
      <c r="P106" s="3">
        <f t="shared" si="33"/>
        <v>270.0902253867059</v>
      </c>
      <c r="Q106" s="3">
        <f t="shared" si="24"/>
        <v>13.15008583690987</v>
      </c>
      <c r="R106" s="3">
        <f t="shared" si="25"/>
        <v>-0.23197022600143669</v>
      </c>
      <c r="S106" s="3">
        <f t="shared" si="26"/>
        <v>-0.2639267783586372</v>
      </c>
      <c r="T106" s="3">
        <f t="shared" si="27"/>
        <v>31.746952789699574</v>
      </c>
      <c r="U106" s="3">
        <f t="shared" si="35"/>
        <v>18.445482866043616</v>
      </c>
      <c r="V106" s="3">
        <f t="shared" si="31"/>
        <v>27.958976551258765</v>
      </c>
      <c r="W106" s="3">
        <f t="shared" si="32"/>
        <v>18.567624797567913</v>
      </c>
      <c r="X106" s="3">
        <f t="shared" si="29"/>
        <v>-1.45967136150235</v>
      </c>
      <c r="Y106" s="3"/>
      <c r="Z106" s="3"/>
    </row>
    <row r="107" spans="1:26" ht="12">
      <c r="A107" s="3">
        <v>1974</v>
      </c>
      <c r="B107" s="3">
        <v>96.11</v>
      </c>
      <c r="C107" s="3">
        <v>3.6</v>
      </c>
      <c r="D107" s="3">
        <v>8.89</v>
      </c>
      <c r="E107" s="3">
        <v>11.03</v>
      </c>
      <c r="F107">
        <v>46.6</v>
      </c>
      <c r="G107">
        <f t="shared" si="21"/>
        <v>0.9930898272552784</v>
      </c>
      <c r="H107">
        <f t="shared" si="19"/>
        <v>11288</v>
      </c>
      <c r="I107">
        <v>4299</v>
      </c>
      <c r="J107">
        <v>6989</v>
      </c>
      <c r="L107" s="3">
        <f t="shared" si="30"/>
        <v>1974</v>
      </c>
      <c r="M107" s="3">
        <f t="shared" si="22"/>
        <v>373.92152360515024</v>
      </c>
      <c r="N107" s="3">
        <f t="shared" si="23"/>
        <v>242.92798057059605</v>
      </c>
      <c r="O107" s="3">
        <f t="shared" si="34"/>
        <v>265.5315282714998</v>
      </c>
      <c r="P107" s="3">
        <f t="shared" si="33"/>
        <v>253.80621267600722</v>
      </c>
      <c r="Q107" s="3">
        <f t="shared" si="24"/>
        <v>12.527447216890597</v>
      </c>
      <c r="R107" s="3">
        <f t="shared" si="25"/>
        <v>-0.2912280015041946</v>
      </c>
      <c r="S107" s="3">
        <f t="shared" si="26"/>
        <v>-0.34422138597980423</v>
      </c>
      <c r="T107" s="3">
        <f t="shared" si="27"/>
        <v>30.935834932821503</v>
      </c>
      <c r="U107" s="3">
        <f t="shared" si="35"/>
        <v>11.778186274509803</v>
      </c>
      <c r="V107" s="3">
        <f t="shared" si="31"/>
        <v>28.40860171120758</v>
      </c>
      <c r="W107" s="3">
        <f t="shared" si="32"/>
        <v>13.373934590188552</v>
      </c>
      <c r="X107" s="3">
        <f t="shared" si="29"/>
        <v>-0.7725751072961433</v>
      </c>
      <c r="Y107" s="3"/>
      <c r="Z107" s="3"/>
    </row>
    <row r="108" spans="1:26" ht="12">
      <c r="A108" s="3">
        <v>1975</v>
      </c>
      <c r="B108" s="3">
        <v>72.56</v>
      </c>
      <c r="C108" s="3">
        <v>3.68</v>
      </c>
      <c r="D108" s="3">
        <v>7.96</v>
      </c>
      <c r="E108" s="3">
        <v>7.24</v>
      </c>
      <c r="F108">
        <v>52.1</v>
      </c>
      <c r="G108">
        <f t="shared" si="21"/>
        <v>1.0048928057553959</v>
      </c>
      <c r="H108">
        <f t="shared" si="19"/>
        <v>11477</v>
      </c>
      <c r="I108">
        <v>4320</v>
      </c>
      <c r="J108">
        <v>7157</v>
      </c>
      <c r="L108" s="3">
        <f t="shared" si="30"/>
        <v>1975</v>
      </c>
      <c r="M108" s="3">
        <f t="shared" si="22"/>
        <v>252.49765834932822</v>
      </c>
      <c r="N108" s="3">
        <f t="shared" si="23"/>
        <v>245.76866208809744</v>
      </c>
      <c r="O108" s="3">
        <f t="shared" si="34"/>
        <v>260.6692961374913</v>
      </c>
      <c r="P108" s="3">
        <f t="shared" si="33"/>
        <v>254.24218573786248</v>
      </c>
      <c r="Q108" s="3">
        <f t="shared" si="24"/>
        <v>11.99971223021583</v>
      </c>
      <c r="R108" s="3">
        <f t="shared" si="25"/>
        <v>0.2983881362385285</v>
      </c>
      <c r="S108" s="3">
        <f t="shared" si="26"/>
        <v>0.26112359996033263</v>
      </c>
      <c r="T108" s="3">
        <f t="shared" si="27"/>
        <v>25.95589928057554</v>
      </c>
      <c r="U108" s="3">
        <f t="shared" si="35"/>
        <v>8.161979752530932</v>
      </c>
      <c r="V108" s="3">
        <f t="shared" si="31"/>
        <v>28.045238809076455</v>
      </c>
      <c r="W108" s="3">
        <f t="shared" si="32"/>
        <v>8.888070624388192</v>
      </c>
      <c r="X108" s="3">
        <f t="shared" si="29"/>
        <v>0.5221497120921219</v>
      </c>
      <c r="Y108" s="3"/>
      <c r="Z108" s="3"/>
    </row>
    <row r="109" spans="1:26" ht="12">
      <c r="A109" s="3">
        <v>1976</v>
      </c>
      <c r="B109" s="3">
        <v>96.86</v>
      </c>
      <c r="C109" s="3">
        <v>4.05</v>
      </c>
      <c r="D109" s="3">
        <v>9.91</v>
      </c>
      <c r="E109" s="3">
        <v>5.7</v>
      </c>
      <c r="F109">
        <v>55.6</v>
      </c>
      <c r="G109">
        <f t="shared" si="21"/>
        <v>1.0046017094017095</v>
      </c>
      <c r="H109">
        <f t="shared" si="19"/>
        <v>11910</v>
      </c>
      <c r="I109">
        <v>4487</v>
      </c>
      <c r="J109">
        <v>7423</v>
      </c>
      <c r="L109" s="3">
        <f t="shared" si="30"/>
        <v>1976</v>
      </c>
      <c r="M109" s="3">
        <f t="shared" si="22"/>
        <v>315.84025179856116</v>
      </c>
      <c r="N109" s="3">
        <f t="shared" si="23"/>
        <v>249.3617580134265</v>
      </c>
      <c r="O109" s="3">
        <f t="shared" si="34"/>
        <v>259.1385193316578</v>
      </c>
      <c r="P109" s="3">
        <f t="shared" si="33"/>
        <v>272.1176363094696</v>
      </c>
      <c r="Q109" s="3">
        <f t="shared" si="24"/>
        <v>12.551538461538462</v>
      </c>
      <c r="R109" s="3">
        <f t="shared" si="25"/>
        <v>0.05836355582380776</v>
      </c>
      <c r="S109" s="3">
        <f t="shared" si="26"/>
        <v>0.05672389995272384</v>
      </c>
      <c r="T109" s="3">
        <f t="shared" si="27"/>
        <v>30.712529914529917</v>
      </c>
      <c r="U109" s="3">
        <f t="shared" si="35"/>
        <v>12.168341708542714</v>
      </c>
      <c r="V109" s="3">
        <f aca="true" t="shared" si="36" ref="V109:V130">AVERAGE(T100:T109)</f>
        <v>28.058087545210306</v>
      </c>
      <c r="W109" s="3">
        <f t="shared" si="32"/>
        <v>11.261813598689836</v>
      </c>
      <c r="X109" s="3">
        <f t="shared" si="29"/>
        <v>0.484172661870514</v>
      </c>
      <c r="Y109" s="3"/>
      <c r="Z109" s="3"/>
    </row>
    <row r="110" spans="1:26" ht="12">
      <c r="A110" s="3">
        <v>1977</v>
      </c>
      <c r="B110" s="3">
        <v>103.81</v>
      </c>
      <c r="C110" s="3">
        <v>4.67</v>
      </c>
      <c r="D110" s="3">
        <v>10.89</v>
      </c>
      <c r="E110" s="3">
        <v>5.28</v>
      </c>
      <c r="F110">
        <v>58.5</v>
      </c>
      <c r="G110">
        <f t="shared" si="21"/>
        <v>0.9854208</v>
      </c>
      <c r="H110">
        <f t="shared" si="19"/>
        <v>12224</v>
      </c>
      <c r="I110">
        <v>4550</v>
      </c>
      <c r="J110">
        <v>7674</v>
      </c>
      <c r="L110" s="3">
        <f t="shared" si="30"/>
        <v>1977</v>
      </c>
      <c r="M110" s="3">
        <f t="shared" si="22"/>
        <v>321.7222735042735</v>
      </c>
      <c r="N110" s="3">
        <f t="shared" si="23"/>
        <v>252.60588584970012</v>
      </c>
      <c r="O110" s="3">
        <f t="shared" si="34"/>
        <v>256.8964585883752</v>
      </c>
      <c r="P110" s="3">
        <f t="shared" si="33"/>
        <v>281.6611707340278</v>
      </c>
      <c r="Q110" s="3">
        <f t="shared" si="24"/>
        <v>13.546736000000001</v>
      </c>
      <c r="R110" s="3">
        <f t="shared" si="25"/>
        <v>-0.14415643964935934</v>
      </c>
      <c r="S110" s="3">
        <f t="shared" si="26"/>
        <v>-0.1556676761421361</v>
      </c>
      <c r="T110" s="3">
        <f t="shared" si="27"/>
        <v>31.589712000000002</v>
      </c>
      <c r="U110" s="3">
        <f t="shared" si="35"/>
        <v>10.475277497477295</v>
      </c>
      <c r="V110" s="3">
        <f t="shared" si="36"/>
        <v>28.38324936104608</v>
      </c>
      <c r="W110" s="3">
        <f aca="true" t="shared" si="37" ref="W110:W130">M110/V109</f>
        <v>11.46629373744304</v>
      </c>
      <c r="X110" s="3">
        <f t="shared" si="29"/>
        <v>-1.5576068376068353</v>
      </c>
      <c r="Y110" s="3"/>
      <c r="Z110" s="3"/>
    </row>
    <row r="111" spans="1:26" ht="12">
      <c r="A111" s="3">
        <v>1978</v>
      </c>
      <c r="B111" s="3">
        <v>90.25</v>
      </c>
      <c r="C111" s="3">
        <v>5.07</v>
      </c>
      <c r="D111" s="3">
        <v>12.33</v>
      </c>
      <c r="E111" s="3">
        <v>7.78</v>
      </c>
      <c r="F111">
        <v>62.5</v>
      </c>
      <c r="G111">
        <f t="shared" si="21"/>
        <v>0.9862737920937045</v>
      </c>
      <c r="H111">
        <f t="shared" si="19"/>
        <v>12624</v>
      </c>
      <c r="I111">
        <v>4670</v>
      </c>
      <c r="J111">
        <v>7954</v>
      </c>
      <c r="L111" s="3">
        <f t="shared" si="30"/>
        <v>1978</v>
      </c>
      <c r="M111" s="3">
        <f t="shared" si="22"/>
        <v>261.79720000000003</v>
      </c>
      <c r="N111" s="3">
        <f t="shared" si="23"/>
        <v>255.00482383121138</v>
      </c>
      <c r="O111" s="3">
        <f t="shared" si="34"/>
        <v>248.8561858088981</v>
      </c>
      <c r="P111" s="3">
        <f t="shared" si="33"/>
        <v>296.679064595338</v>
      </c>
      <c r="Q111" s="3">
        <f t="shared" si="24"/>
        <v>13.458140556368964</v>
      </c>
      <c r="R111" s="3">
        <f t="shared" si="25"/>
        <v>0.06240595709818578</v>
      </c>
      <c r="S111" s="3">
        <f t="shared" si="26"/>
        <v>0.060536106932694796</v>
      </c>
      <c r="T111" s="3">
        <f t="shared" si="27"/>
        <v>32.729560761347</v>
      </c>
      <c r="U111" s="3">
        <f t="shared" si="35"/>
        <v>8.287419651056014</v>
      </c>
      <c r="V111" s="3">
        <f t="shared" si="36"/>
        <v>28.72281217875381</v>
      </c>
      <c r="W111" s="3">
        <f t="shared" si="37"/>
        <v>9.22365148083776</v>
      </c>
      <c r="X111" s="3">
        <f t="shared" si="29"/>
        <v>-1.4999999999999991</v>
      </c>
      <c r="Y111" s="3"/>
      <c r="Z111" s="3"/>
    </row>
    <row r="112" spans="1:24" ht="12">
      <c r="A112" s="3">
        <v>1979</v>
      </c>
      <c r="B112" s="3">
        <v>99.71</v>
      </c>
      <c r="C112" s="3">
        <v>5.65</v>
      </c>
      <c r="D112" s="3">
        <v>14.86</v>
      </c>
      <c r="E112" s="3">
        <v>10.88</v>
      </c>
      <c r="F112">
        <v>68.3</v>
      </c>
      <c r="G112">
        <f t="shared" si="21"/>
        <v>0.9734066838046272</v>
      </c>
      <c r="H112">
        <f t="shared" si="19"/>
        <v>12863</v>
      </c>
      <c r="I112">
        <v>4742</v>
      </c>
      <c r="J112">
        <v>8121</v>
      </c>
      <c r="L112" s="3">
        <f t="shared" si="30"/>
        <v>1979</v>
      </c>
      <c r="M112" s="3">
        <f t="shared" si="22"/>
        <v>264.67676427525623</v>
      </c>
      <c r="N112" s="3">
        <f t="shared" si="23"/>
        <v>257.6582801965146</v>
      </c>
      <c r="O112" s="3">
        <f t="shared" si="34"/>
        <v>240.9253723641452</v>
      </c>
      <c r="P112" s="3">
        <f t="shared" si="33"/>
        <v>300.39230704781505</v>
      </c>
      <c r="Q112" s="3">
        <f t="shared" si="24"/>
        <v>13.1663881748072</v>
      </c>
      <c r="R112" s="3">
        <f t="shared" si="25"/>
        <v>0.02589488952409312</v>
      </c>
      <c r="S112" s="3">
        <f t="shared" si="26"/>
        <v>0.02556529464293101</v>
      </c>
      <c r="T112" s="3">
        <f t="shared" si="27"/>
        <v>34.62876606683805</v>
      </c>
      <c r="U112" s="3">
        <f t="shared" si="35"/>
        <v>8.0867802108678</v>
      </c>
      <c r="V112" s="3">
        <f t="shared" si="36"/>
        <v>29.413429526178355</v>
      </c>
      <c r="W112" s="3">
        <f t="shared" si="37"/>
        <v>9.214862480319283</v>
      </c>
      <c r="X112" s="3">
        <f t="shared" si="29"/>
        <v>-3.0292240117130387</v>
      </c>
    </row>
    <row r="113" spans="1:24" ht="12">
      <c r="A113" s="3">
        <v>1980</v>
      </c>
      <c r="B113" s="3">
        <v>110.87</v>
      </c>
      <c r="C113" s="3">
        <v>6.16</v>
      </c>
      <c r="D113" s="3">
        <v>14.82</v>
      </c>
      <c r="E113" s="3">
        <v>11.37</v>
      </c>
      <c r="F113">
        <v>77.8</v>
      </c>
      <c r="G113">
        <f t="shared" si="21"/>
        <v>0.9959294252873562</v>
      </c>
      <c r="H113">
        <f t="shared" si="19"/>
        <v>12841</v>
      </c>
      <c r="I113">
        <v>4680</v>
      </c>
      <c r="J113">
        <v>8161</v>
      </c>
      <c r="L113" s="3">
        <f t="shared" si="30"/>
        <v>1980</v>
      </c>
      <c r="M113" s="3">
        <f t="shared" si="22"/>
        <v>258.36415167095123</v>
      </c>
      <c r="N113" s="3">
        <f t="shared" si="23"/>
        <v>260.7999396482137</v>
      </c>
      <c r="O113" s="3">
        <f t="shared" si="34"/>
        <v>230.1763407597677</v>
      </c>
      <c r="P113" s="3">
        <f t="shared" si="33"/>
        <v>285.68724183500876</v>
      </c>
      <c r="Q113" s="3">
        <f t="shared" si="24"/>
        <v>12.83687356321839</v>
      </c>
      <c r="R113" s="3">
        <f t="shared" si="25"/>
        <v>0.12219177684540956</v>
      </c>
      <c r="S113" s="3">
        <f t="shared" si="26"/>
        <v>0.11528371659928714</v>
      </c>
      <c r="T113" s="3">
        <f t="shared" si="27"/>
        <v>30.883517241379316</v>
      </c>
      <c r="U113" s="3">
        <f t="shared" si="35"/>
        <v>7.460969044414537</v>
      </c>
      <c r="V113" s="3">
        <f t="shared" si="36"/>
        <v>30.16492446639669</v>
      </c>
      <c r="W113" s="3">
        <f t="shared" si="37"/>
        <v>8.783883954810628</v>
      </c>
      <c r="X113" s="3">
        <f t="shared" si="29"/>
        <v>-0.4551928020565619</v>
      </c>
    </row>
    <row r="114" spans="1:24" ht="12">
      <c r="A114" s="3">
        <v>1981</v>
      </c>
      <c r="B114" s="3">
        <v>132.97</v>
      </c>
      <c r="C114" s="3">
        <v>6.63</v>
      </c>
      <c r="D114" s="3">
        <v>15.36</v>
      </c>
      <c r="E114" s="3">
        <v>17.63</v>
      </c>
      <c r="F114">
        <v>87</v>
      </c>
      <c r="G114">
        <f t="shared" si="21"/>
        <v>1.0852396606574761</v>
      </c>
      <c r="H114">
        <f t="shared" si="19"/>
        <v>12888</v>
      </c>
      <c r="I114">
        <v>4688</v>
      </c>
      <c r="J114">
        <v>8200</v>
      </c>
      <c r="L114" s="3">
        <f t="shared" si="30"/>
        <v>1981</v>
      </c>
      <c r="M114" s="3">
        <f t="shared" si="22"/>
        <v>277.09725287356326</v>
      </c>
      <c r="N114" s="3">
        <f t="shared" si="23"/>
        <v>264.5026472461145</v>
      </c>
      <c r="O114" s="3">
        <f t="shared" si="34"/>
        <v>224.5413151830394</v>
      </c>
      <c r="P114" s="3">
        <f t="shared" si="33"/>
        <v>275.99883948307337</v>
      </c>
      <c r="Q114" s="3">
        <f t="shared" si="24"/>
        <v>12.746755037115589</v>
      </c>
      <c r="R114" s="3">
        <f t="shared" si="25"/>
        <v>-0.1402736295216768</v>
      </c>
      <c r="S114" s="3">
        <f t="shared" si="26"/>
        <v>-0.15114111422504115</v>
      </c>
      <c r="T114" s="3">
        <f t="shared" si="27"/>
        <v>29.530943796394485</v>
      </c>
      <c r="U114" s="3">
        <f t="shared" si="35"/>
        <v>8.972334682860998</v>
      </c>
      <c r="V114" s="3">
        <f t="shared" si="36"/>
        <v>30.60363928399234</v>
      </c>
      <c r="W114" s="3">
        <f t="shared" si="37"/>
        <v>9.186074812892231</v>
      </c>
      <c r="X114" s="3">
        <f t="shared" si="29"/>
        <v>9.239195402298858</v>
      </c>
    </row>
    <row r="115" spans="1:24" ht="12">
      <c r="A115" s="3">
        <v>1982</v>
      </c>
      <c r="B115" s="3">
        <v>117.28</v>
      </c>
      <c r="C115" s="3">
        <v>6.87</v>
      </c>
      <c r="D115" s="3">
        <v>12.64</v>
      </c>
      <c r="E115" s="3">
        <v>14.6</v>
      </c>
      <c r="F115">
        <v>94.3</v>
      </c>
      <c r="G115">
        <f t="shared" si="21"/>
        <v>1.1049877300613495</v>
      </c>
      <c r="H115">
        <f t="shared" si="19"/>
        <v>12949</v>
      </c>
      <c r="I115">
        <v>4688</v>
      </c>
      <c r="J115">
        <v>8261</v>
      </c>
      <c r="L115" s="3">
        <f t="shared" si="30"/>
        <v>1982</v>
      </c>
      <c r="M115" s="3">
        <f t="shared" si="22"/>
        <v>225.48106044538707</v>
      </c>
      <c r="N115" s="3">
        <f t="shared" si="23"/>
        <v>268.5484616739749</v>
      </c>
      <c r="O115" s="3">
        <f t="shared" si="34"/>
        <v>237.72809187928434</v>
      </c>
      <c r="P115" s="3">
        <f t="shared" si="33"/>
        <v>267.1896405011644</v>
      </c>
      <c r="Q115" s="3">
        <f t="shared" si="24"/>
        <v>12.735490797546014</v>
      </c>
      <c r="R115" s="3">
        <f t="shared" si="25"/>
        <v>0.2425912712694282</v>
      </c>
      <c r="S115" s="3">
        <f t="shared" si="26"/>
        <v>0.21719893405287274</v>
      </c>
      <c r="T115" s="3">
        <f t="shared" si="27"/>
        <v>23.431820040899797</v>
      </c>
      <c r="U115" s="3">
        <f t="shared" si="35"/>
        <v>7.635416666666667</v>
      </c>
      <c r="V115" s="3">
        <f t="shared" si="36"/>
        <v>30.214553682448518</v>
      </c>
      <c r="W115" s="3">
        <f t="shared" si="37"/>
        <v>7.36778584902901</v>
      </c>
      <c r="X115" s="3">
        <f t="shared" si="29"/>
        <v>10.88844114528101</v>
      </c>
    </row>
    <row r="116" spans="1:24" ht="12">
      <c r="A116" s="3">
        <v>1983</v>
      </c>
      <c r="B116" s="3">
        <v>144.27</v>
      </c>
      <c r="C116" s="3">
        <v>7.09</v>
      </c>
      <c r="D116" s="3">
        <v>14.03</v>
      </c>
      <c r="E116" s="3">
        <v>9.37</v>
      </c>
      <c r="F116">
        <v>97.8</v>
      </c>
      <c r="G116">
        <f t="shared" si="21"/>
        <v>1.049694406280667</v>
      </c>
      <c r="H116">
        <f t="shared" si="19"/>
        <v>13390</v>
      </c>
      <c r="I116">
        <v>4801</v>
      </c>
      <c r="J116">
        <v>8589</v>
      </c>
      <c r="L116" s="3">
        <f t="shared" si="30"/>
        <v>1983</v>
      </c>
      <c r="M116" s="3">
        <f t="shared" si="22"/>
        <v>267.4453067484663</v>
      </c>
      <c r="N116" s="3">
        <f t="shared" si="23"/>
        <v>272.8761547637721</v>
      </c>
      <c r="O116" s="3">
        <f t="shared" si="34"/>
        <v>256.98535805096515</v>
      </c>
      <c r="P116" s="3">
        <f t="shared" si="33"/>
        <v>282.6931892328174</v>
      </c>
      <c r="Q116" s="3">
        <f t="shared" si="24"/>
        <v>12.614494602551522</v>
      </c>
      <c r="R116" s="3">
        <f t="shared" si="25"/>
        <v>0.15408568045154106</v>
      </c>
      <c r="S116" s="3">
        <f t="shared" si="26"/>
        <v>0.1433084118215769</v>
      </c>
      <c r="T116" s="3">
        <f t="shared" si="27"/>
        <v>24.962109911678116</v>
      </c>
      <c r="U116" s="3">
        <f t="shared" si="35"/>
        <v>11.41376582278481</v>
      </c>
      <c r="V116" s="3">
        <f t="shared" si="36"/>
        <v>29.536069394646375</v>
      </c>
      <c r="W116" s="3">
        <f t="shared" si="37"/>
        <v>8.851539213826744</v>
      </c>
      <c r="X116" s="3">
        <f t="shared" si="29"/>
        <v>5.177770961145188</v>
      </c>
    </row>
    <row r="117" spans="1:24" ht="12">
      <c r="A117" s="3">
        <v>1984</v>
      </c>
      <c r="B117" s="3">
        <v>166.39</v>
      </c>
      <c r="C117" s="3">
        <v>7.53</v>
      </c>
      <c r="D117" s="3">
        <v>16.64</v>
      </c>
      <c r="E117" s="3">
        <v>11.11</v>
      </c>
      <c r="F117">
        <v>101.9</v>
      </c>
      <c r="G117">
        <f t="shared" si="21"/>
        <v>1.0731856872037915</v>
      </c>
      <c r="H117">
        <f t="shared" si="19"/>
        <v>13821</v>
      </c>
      <c r="I117">
        <v>4948</v>
      </c>
      <c r="J117">
        <v>8873</v>
      </c>
      <c r="L117" s="3">
        <f t="shared" si="30"/>
        <v>1984</v>
      </c>
      <c r="M117" s="3">
        <f t="shared" si="22"/>
        <v>296.0403042198233</v>
      </c>
      <c r="N117" s="3">
        <f t="shared" si="23"/>
        <v>277.62157960135454</v>
      </c>
      <c r="O117" s="3">
        <f t="shared" si="34"/>
        <v>265.60702948020526</v>
      </c>
      <c r="P117" s="3">
        <f t="shared" si="33"/>
        <v>298.26495566336706</v>
      </c>
      <c r="Q117" s="3">
        <f t="shared" si="24"/>
        <v>12.940180094786731</v>
      </c>
      <c r="R117" s="3">
        <f t="shared" si="25"/>
        <v>0.03988921135150729</v>
      </c>
      <c r="S117" s="3">
        <f t="shared" si="26"/>
        <v>0.03911417993219156</v>
      </c>
      <c r="T117" s="3">
        <f t="shared" si="27"/>
        <v>28.59556398104266</v>
      </c>
      <c r="U117" s="3">
        <f t="shared" si="35"/>
        <v>11.859586600142551</v>
      </c>
      <c r="V117" s="3">
        <f t="shared" si="36"/>
        <v>29.302042299468486</v>
      </c>
      <c r="W117" s="3">
        <f t="shared" si="37"/>
        <v>10.023009502865088</v>
      </c>
      <c r="X117" s="3">
        <f t="shared" si="29"/>
        <v>7.577124631992162</v>
      </c>
    </row>
    <row r="118" spans="1:24" ht="12">
      <c r="A118" s="3">
        <v>1985</v>
      </c>
      <c r="B118" s="3">
        <v>171.61</v>
      </c>
      <c r="C118" s="3">
        <v>7.9</v>
      </c>
      <c r="D118" s="3">
        <v>14.61</v>
      </c>
      <c r="E118" s="3">
        <v>8.35</v>
      </c>
      <c r="F118">
        <v>105.5</v>
      </c>
      <c r="G118">
        <f t="shared" si="21"/>
        <v>1.042967609489051</v>
      </c>
      <c r="H118">
        <f t="shared" si="19"/>
        <v>14292</v>
      </c>
      <c r="I118">
        <v>5038</v>
      </c>
      <c r="J118">
        <v>9254</v>
      </c>
      <c r="L118" s="3">
        <f t="shared" si="30"/>
        <v>1985</v>
      </c>
      <c r="M118" s="3">
        <f t="shared" si="22"/>
        <v>294.90893838862564</v>
      </c>
      <c r="N118" s="3">
        <f t="shared" si="23"/>
        <v>282.3361234866178</v>
      </c>
      <c r="O118" s="3">
        <f t="shared" si="34"/>
        <v>280.5594160084858</v>
      </c>
      <c r="P118" s="3">
        <f t="shared" si="33"/>
        <v>316.86908442578135</v>
      </c>
      <c r="Q118" s="3">
        <f t="shared" si="24"/>
        <v>13.068156934306572</v>
      </c>
      <c r="R118" s="3">
        <f t="shared" si="25"/>
        <v>0.21208753126785096</v>
      </c>
      <c r="S118" s="3">
        <f t="shared" si="26"/>
        <v>0.1923441055573755</v>
      </c>
      <c r="T118" s="3">
        <f t="shared" si="27"/>
        <v>24.167819343065695</v>
      </c>
      <c r="U118" s="3">
        <f t="shared" si="35"/>
        <v>10.313100961538462</v>
      </c>
      <c r="V118" s="3">
        <f t="shared" si="36"/>
        <v>29.1232343057175</v>
      </c>
      <c r="W118" s="3">
        <f t="shared" si="37"/>
        <v>10.064449957946277</v>
      </c>
      <c r="X118" s="3">
        <f t="shared" si="29"/>
        <v>4.463744075829399</v>
      </c>
    </row>
    <row r="119" spans="1:24" ht="12">
      <c r="A119" s="3">
        <v>1986</v>
      </c>
      <c r="B119" s="3">
        <v>208.19</v>
      </c>
      <c r="C119" s="3">
        <v>8.28</v>
      </c>
      <c r="D119" s="3">
        <v>14.48</v>
      </c>
      <c r="E119" s="3">
        <v>7.31</v>
      </c>
      <c r="F119">
        <v>109.6</v>
      </c>
      <c r="G119">
        <f t="shared" si="21"/>
        <v>1.0576597122302156</v>
      </c>
      <c r="H119">
        <f t="shared" si="19"/>
        <v>14649</v>
      </c>
      <c r="I119">
        <v>5171</v>
      </c>
      <c r="J119">
        <v>9478</v>
      </c>
      <c r="L119" s="3">
        <f t="shared" si="30"/>
        <v>1986</v>
      </c>
      <c r="M119" s="3">
        <f t="shared" si="22"/>
        <v>344.38729014598545</v>
      </c>
      <c r="N119" s="3">
        <f t="shared" si="23"/>
        <v>287.2286227790531</v>
      </c>
      <c r="O119" s="3">
        <f t="shared" si="34"/>
        <v>288.9372601211746</v>
      </c>
      <c r="P119" s="3">
        <f>(H119/H120)^3*(Q119+P120)</f>
        <v>328.14422572303596</v>
      </c>
      <c r="Q119" s="3">
        <f t="shared" si="24"/>
        <v>13.499676258992805</v>
      </c>
      <c r="R119" s="3">
        <f t="shared" si="25"/>
        <v>0.2914403382908734</v>
      </c>
      <c r="S119" s="3">
        <f t="shared" si="26"/>
        <v>0.255758136815682</v>
      </c>
      <c r="T119" s="3">
        <f t="shared" si="27"/>
        <v>23.608129496402878</v>
      </c>
      <c r="U119" s="3">
        <f t="shared" si="35"/>
        <v>14.249828884325805</v>
      </c>
      <c r="V119" s="3">
        <f t="shared" si="36"/>
        <v>28.412794263904793</v>
      </c>
      <c r="W119" s="3">
        <f t="shared" si="37"/>
        <v>11.825173211561019</v>
      </c>
      <c r="X119" s="3">
        <f t="shared" si="29"/>
        <v>5.850145985401461</v>
      </c>
    </row>
    <row r="120" spans="1:24" ht="12">
      <c r="A120" s="3">
        <v>1987</v>
      </c>
      <c r="B120" s="3">
        <v>264.51</v>
      </c>
      <c r="C120" s="3">
        <v>8.81</v>
      </c>
      <c r="D120" s="3">
        <v>17.5</v>
      </c>
      <c r="E120" s="3">
        <v>6.25</v>
      </c>
      <c r="F120">
        <v>111.2</v>
      </c>
      <c r="G120">
        <f t="shared" si="21"/>
        <v>1.0211754537597235</v>
      </c>
      <c r="H120">
        <f t="shared" si="19"/>
        <v>15046</v>
      </c>
      <c r="I120">
        <v>5248</v>
      </c>
      <c r="J120">
        <v>9798</v>
      </c>
      <c r="L120" s="3">
        <f t="shared" si="30"/>
        <v>1987</v>
      </c>
      <c r="M120" s="3">
        <f t="shared" si="22"/>
        <v>431.2559622302158</v>
      </c>
      <c r="N120" s="3">
        <f t="shared" si="23"/>
        <v>291.98715811018616</v>
      </c>
      <c r="O120" s="3">
        <f t="shared" si="34"/>
        <v>301.56743549289416</v>
      </c>
      <c r="P120" s="3">
        <f aca="true" t="shared" si="38" ref="P120:P135">(H120/H121)^3*(Q120+P121)</f>
        <v>342.0530409181055</v>
      </c>
      <c r="Q120" s="3">
        <f t="shared" si="24"/>
        <v>13.805125324114089</v>
      </c>
      <c r="R120" s="3">
        <f t="shared" si="25"/>
        <v>-0.057860742619374184</v>
      </c>
      <c r="S120" s="3">
        <f t="shared" si="26"/>
        <v>-0.059602183717537886</v>
      </c>
      <c r="T120" s="3">
        <f t="shared" si="27"/>
        <v>27.422212618841833</v>
      </c>
      <c r="U120" s="3">
        <f t="shared" si="35"/>
        <v>18.267265193370164</v>
      </c>
      <c r="V120" s="3">
        <f t="shared" si="36"/>
        <v>27.996044325788983</v>
      </c>
      <c r="W120" s="3">
        <f t="shared" si="37"/>
        <v>15.178231265274643</v>
      </c>
      <c r="X120" s="3">
        <f t="shared" si="29"/>
        <v>2.2032374100719343</v>
      </c>
    </row>
    <row r="121" spans="1:24" ht="12">
      <c r="A121" s="3">
        <v>1988</v>
      </c>
      <c r="B121" s="3">
        <v>250.48</v>
      </c>
      <c r="C121" s="3">
        <v>9.73</v>
      </c>
      <c r="D121" s="3">
        <v>23.76</v>
      </c>
      <c r="E121" s="3">
        <v>7.63</v>
      </c>
      <c r="F121">
        <v>115.7</v>
      </c>
      <c r="G121">
        <f t="shared" si="21"/>
        <v>1.0283064409578861</v>
      </c>
      <c r="H121">
        <f t="shared" si="19"/>
        <v>15476</v>
      </c>
      <c r="I121">
        <v>5367</v>
      </c>
      <c r="J121">
        <v>10109</v>
      </c>
      <c r="L121" s="3">
        <f t="shared" si="30"/>
        <v>1988</v>
      </c>
      <c r="M121" s="3">
        <f t="shared" si="22"/>
        <v>392.49804667242864</v>
      </c>
      <c r="N121" s="3">
        <f t="shared" si="23"/>
        <v>296.73727321552076</v>
      </c>
      <c r="O121" s="3">
        <f t="shared" si="34"/>
        <v>304.5625732758206</v>
      </c>
      <c r="P121" s="3">
        <f t="shared" si="38"/>
        <v>358.4206527759305</v>
      </c>
      <c r="Q121" s="3">
        <f t="shared" si="24"/>
        <v>14.566878612716765</v>
      </c>
      <c r="R121" s="3">
        <f t="shared" si="25"/>
        <v>0.12575590621580499</v>
      </c>
      <c r="S121" s="3">
        <f t="shared" si="26"/>
        <v>0.11845472665773768</v>
      </c>
      <c r="T121" s="3">
        <f t="shared" si="27"/>
        <v>35.571329479768785</v>
      </c>
      <c r="U121" s="3">
        <f t="shared" si="35"/>
        <v>14.313142857142855</v>
      </c>
      <c r="V121" s="3">
        <f t="shared" si="36"/>
        <v>28.280221197631157</v>
      </c>
      <c r="W121" s="3">
        <f t="shared" si="37"/>
        <v>14.019768010971218</v>
      </c>
      <c r="X121" s="3">
        <f t="shared" si="29"/>
        <v>2.9627571305099485</v>
      </c>
    </row>
    <row r="122" spans="1:24" ht="12">
      <c r="A122" s="3">
        <v>1989</v>
      </c>
      <c r="B122" s="3">
        <v>285.41</v>
      </c>
      <c r="C122" s="3">
        <v>11.05</v>
      </c>
      <c r="D122" s="3">
        <v>22.87</v>
      </c>
      <c r="E122" s="3">
        <v>9.29</v>
      </c>
      <c r="F122">
        <v>121.1</v>
      </c>
      <c r="G122">
        <f t="shared" si="21"/>
        <v>1.0388554945054944</v>
      </c>
      <c r="H122">
        <f t="shared" si="19"/>
        <v>15752</v>
      </c>
      <c r="I122">
        <v>5461</v>
      </c>
      <c r="J122">
        <v>10291</v>
      </c>
      <c r="L122" s="3">
        <f t="shared" si="30"/>
        <v>1989</v>
      </c>
      <c r="M122" s="3">
        <f t="shared" si="22"/>
        <v>427.29011560693647</v>
      </c>
      <c r="N122" s="3">
        <f t="shared" si="23"/>
        <v>300.99166591745364</v>
      </c>
      <c r="O122" s="3">
        <f t="shared" si="34"/>
        <v>308.99430377158575</v>
      </c>
      <c r="P122" s="3">
        <f t="shared" si="38"/>
        <v>363.3740908073271</v>
      </c>
      <c r="Q122" s="3">
        <f t="shared" si="24"/>
        <v>15.725000000000001</v>
      </c>
      <c r="R122" s="3">
        <f t="shared" si="25"/>
        <v>0.1690615890538808</v>
      </c>
      <c r="S122" s="3">
        <f t="shared" si="26"/>
        <v>0.15620136634923046</v>
      </c>
      <c r="T122" s="3">
        <f t="shared" si="27"/>
        <v>32.54576923076923</v>
      </c>
      <c r="U122" s="3">
        <f t="shared" si="35"/>
        <v>12.01220538720539</v>
      </c>
      <c r="V122" s="3">
        <f t="shared" si="36"/>
        <v>28.07192151402428</v>
      </c>
      <c r="W122" s="3">
        <f t="shared" si="37"/>
        <v>15.109150406600344</v>
      </c>
      <c r="X122" s="3">
        <f t="shared" si="29"/>
        <v>4.0876878612716725</v>
      </c>
    </row>
    <row r="123" spans="1:24" ht="12">
      <c r="A123" s="3">
        <v>1990</v>
      </c>
      <c r="B123" s="3">
        <v>339.97</v>
      </c>
      <c r="C123" s="3">
        <v>12.1</v>
      </c>
      <c r="D123" s="3">
        <v>21.34</v>
      </c>
      <c r="E123" s="3">
        <v>8.43</v>
      </c>
      <c r="F123">
        <v>127.4</v>
      </c>
      <c r="G123">
        <f t="shared" si="21"/>
        <v>1.0262988112927194</v>
      </c>
      <c r="H123">
        <f t="shared" si="19"/>
        <v>15945</v>
      </c>
      <c r="I123">
        <v>5479</v>
      </c>
      <c r="J123">
        <v>10466</v>
      </c>
      <c r="L123" s="3">
        <f t="shared" si="30"/>
        <v>1990</v>
      </c>
      <c r="M123" s="3">
        <f t="shared" si="22"/>
        <v>483.8034615384616</v>
      </c>
      <c r="N123" s="3">
        <f t="shared" si="23"/>
        <v>304.2944640810976</v>
      </c>
      <c r="O123" s="3">
        <f t="shared" si="34"/>
        <v>315.5760917907048</v>
      </c>
      <c r="P123" s="3">
        <f t="shared" si="38"/>
        <v>361.17003772964864</v>
      </c>
      <c r="Q123" s="3">
        <f t="shared" si="24"/>
        <v>16.2981426448737</v>
      </c>
      <c r="R123" s="3">
        <f t="shared" si="25"/>
        <v>-0.060090128571348045</v>
      </c>
      <c r="S123" s="3">
        <f t="shared" si="26"/>
        <v>-0.06197128977388923</v>
      </c>
      <c r="T123" s="3">
        <f t="shared" si="27"/>
        <v>28.7439970282318</v>
      </c>
      <c r="U123" s="3">
        <f t="shared" si="35"/>
        <v>14.865325754263228</v>
      </c>
      <c r="V123" s="3">
        <f t="shared" si="36"/>
        <v>27.857969492709525</v>
      </c>
      <c r="W123" s="3">
        <f t="shared" si="37"/>
        <v>17.2344262681399</v>
      </c>
      <c r="X123" s="3">
        <f t="shared" si="29"/>
        <v>2.778508634222927</v>
      </c>
    </row>
    <row r="124" spans="1:24" ht="12">
      <c r="A124" s="3">
        <v>1991</v>
      </c>
      <c r="B124" s="3">
        <v>325.5</v>
      </c>
      <c r="C124" s="3">
        <v>12.2</v>
      </c>
      <c r="D124" s="3">
        <v>15.91</v>
      </c>
      <c r="E124" s="3">
        <v>6.92</v>
      </c>
      <c r="F124">
        <v>134.6</v>
      </c>
      <c r="G124">
        <f t="shared" si="21"/>
        <v>1.0421022447501809</v>
      </c>
      <c r="H124">
        <f t="shared" si="19"/>
        <v>15852</v>
      </c>
      <c r="I124">
        <v>5384</v>
      </c>
      <c r="J124">
        <v>10468</v>
      </c>
      <c r="L124" s="3">
        <f t="shared" si="30"/>
        <v>1991</v>
      </c>
      <c r="M124" s="3">
        <f t="shared" si="22"/>
        <v>438.4335066864785</v>
      </c>
      <c r="N124" s="3">
        <f t="shared" si="23"/>
        <v>307.20619251785286</v>
      </c>
      <c r="O124" s="3">
        <f t="shared" si="34"/>
        <v>318.2838311816526</v>
      </c>
      <c r="P124" s="3">
        <f t="shared" si="38"/>
        <v>338.58905670716484</v>
      </c>
      <c r="Q124" s="3">
        <f t="shared" si="24"/>
        <v>16.01636495293266</v>
      </c>
      <c r="R124" s="3">
        <f t="shared" si="25"/>
        <v>0.2824137988567692</v>
      </c>
      <c r="S124" s="3">
        <f t="shared" si="26"/>
        <v>0.2487440824368264</v>
      </c>
      <c r="T124" s="3">
        <f t="shared" si="27"/>
        <v>20.88691527878349</v>
      </c>
      <c r="U124" s="3">
        <f t="shared" si="35"/>
        <v>15.253045923149017</v>
      </c>
      <c r="V124" s="3">
        <f t="shared" si="36"/>
        <v>26.993566640948426</v>
      </c>
      <c r="W124" s="3">
        <f t="shared" si="37"/>
        <v>15.738171685528524</v>
      </c>
      <c r="X124" s="3">
        <f t="shared" si="29"/>
        <v>4.319702823179801</v>
      </c>
    </row>
    <row r="125" spans="1:24" ht="12">
      <c r="A125" s="3">
        <v>1992</v>
      </c>
      <c r="B125" s="3">
        <v>416.08</v>
      </c>
      <c r="C125" s="3">
        <v>12.38</v>
      </c>
      <c r="D125" s="3">
        <v>19.09</v>
      </c>
      <c r="E125" s="3">
        <v>3.91</v>
      </c>
      <c r="F125">
        <v>138.1</v>
      </c>
      <c r="G125">
        <f t="shared" si="21"/>
        <v>1.0063093267882188</v>
      </c>
      <c r="H125">
        <f t="shared" si="19"/>
        <v>16049</v>
      </c>
      <c r="I125">
        <v>5414</v>
      </c>
      <c r="J125">
        <v>10635</v>
      </c>
      <c r="L125" s="3">
        <f t="shared" si="30"/>
        <v>1992</v>
      </c>
      <c r="M125" s="3">
        <f t="shared" si="22"/>
        <v>546.236813902969</v>
      </c>
      <c r="N125" s="3">
        <f t="shared" si="23"/>
        <v>310.61271123200413</v>
      </c>
      <c r="O125" s="3">
        <f t="shared" si="34"/>
        <v>326.2400636919732</v>
      </c>
      <c r="P125" s="3">
        <f t="shared" si="38"/>
        <v>335.35361806207175</v>
      </c>
      <c r="Q125" s="3">
        <f t="shared" si="24"/>
        <v>15.739789621318375</v>
      </c>
      <c r="R125" s="3">
        <f t="shared" si="25"/>
        <v>0.041830560823749315</v>
      </c>
      <c r="S125" s="3">
        <f t="shared" si="26"/>
        <v>0.04097932053466797</v>
      </c>
      <c r="T125" s="3">
        <f t="shared" si="27"/>
        <v>24.270806451612906</v>
      </c>
      <c r="U125" s="3">
        <f t="shared" si="35"/>
        <v>26.152105593966063</v>
      </c>
      <c r="V125" s="3">
        <f t="shared" si="36"/>
        <v>27.077465282019737</v>
      </c>
      <c r="W125" s="3">
        <f t="shared" si="37"/>
        <v>20.235814746849503</v>
      </c>
      <c r="X125" s="3">
        <f t="shared" si="29"/>
        <v>0.6514916727009412</v>
      </c>
    </row>
    <row r="126" spans="1:24" ht="12">
      <c r="A126" s="3">
        <v>1993</v>
      </c>
      <c r="B126" s="3">
        <v>435.23</v>
      </c>
      <c r="C126" s="3">
        <v>12.58</v>
      </c>
      <c r="D126" s="3">
        <v>21.88</v>
      </c>
      <c r="E126" s="3">
        <v>3.44</v>
      </c>
      <c r="F126">
        <v>142.6</v>
      </c>
      <c r="G126">
        <f t="shared" si="21"/>
        <v>1.0089291381668948</v>
      </c>
      <c r="H126">
        <f t="shared" si="19"/>
        <v>16277</v>
      </c>
      <c r="I126">
        <v>5500</v>
      </c>
      <c r="J126">
        <v>10777</v>
      </c>
      <c r="L126" s="3">
        <f t="shared" si="30"/>
        <v>1993</v>
      </c>
      <c r="M126" s="3">
        <f t="shared" si="22"/>
        <v>553.3464165497898</v>
      </c>
      <c r="N126" s="3">
        <f t="shared" si="23"/>
        <v>314.54147425523377</v>
      </c>
      <c r="O126" s="3">
        <f t="shared" si="34"/>
        <v>324.0120982785015</v>
      </c>
      <c r="P126" s="3">
        <f t="shared" si="38"/>
        <v>334.1104337299747</v>
      </c>
      <c r="Q126" s="3">
        <f t="shared" si="24"/>
        <v>15.600232558139538</v>
      </c>
      <c r="R126" s="3">
        <f t="shared" si="25"/>
        <v>0.08819111727739408</v>
      </c>
      <c r="S126" s="3">
        <f t="shared" si="26"/>
        <v>0.08451679226977996</v>
      </c>
      <c r="T126" s="3">
        <f t="shared" si="27"/>
        <v>27.132995896032835</v>
      </c>
      <c r="U126" s="3">
        <f t="shared" si="35"/>
        <v>22.798847564169726</v>
      </c>
      <c r="V126" s="3">
        <f t="shared" si="36"/>
        <v>27.294553880455215</v>
      </c>
      <c r="W126" s="3">
        <f t="shared" si="37"/>
        <v>20.43568003084944</v>
      </c>
      <c r="X126" s="3">
        <f t="shared" si="29"/>
        <v>0.9154558204768528</v>
      </c>
    </row>
    <row r="127" spans="1:24" ht="12">
      <c r="A127" s="3">
        <v>1994</v>
      </c>
      <c r="B127" s="3">
        <v>472.99</v>
      </c>
      <c r="C127" s="3">
        <v>13.18</v>
      </c>
      <c r="D127" s="3">
        <v>30.6</v>
      </c>
      <c r="E127" s="3">
        <v>4.35</v>
      </c>
      <c r="F127">
        <v>146.2</v>
      </c>
      <c r="G127">
        <f t="shared" si="21"/>
        <v>1.0150345974717232</v>
      </c>
      <c r="H127">
        <f aca="true" t="shared" si="39" ref="H127:H134">I127+J127</f>
        <v>16607</v>
      </c>
      <c r="I127">
        <v>5642</v>
      </c>
      <c r="J127">
        <v>10965</v>
      </c>
      <c r="L127" s="3">
        <f t="shared" si="30"/>
        <v>1994</v>
      </c>
      <c r="M127" s="3">
        <f t="shared" si="22"/>
        <v>586.5464227086185</v>
      </c>
      <c r="N127" s="3">
        <f t="shared" si="23"/>
        <v>318.88115858681374</v>
      </c>
      <c r="O127" s="3">
        <f t="shared" si="34"/>
        <v>322.6407910314386</v>
      </c>
      <c r="P127" s="3">
        <f t="shared" si="38"/>
        <v>339.2462500839841</v>
      </c>
      <c r="Q127" s="3">
        <f t="shared" si="24"/>
        <v>15.898429807052562</v>
      </c>
      <c r="R127" s="3">
        <f t="shared" si="25"/>
        <v>-0.0160912169332802</v>
      </c>
      <c r="S127" s="3">
        <f t="shared" si="26"/>
        <v>-0.016222086362254088</v>
      </c>
      <c r="T127" s="3">
        <f t="shared" si="27"/>
        <v>36.91137724550898</v>
      </c>
      <c r="U127" s="3">
        <f t="shared" si="35"/>
        <v>21.617458866544794</v>
      </c>
      <c r="V127" s="3">
        <f t="shared" si="36"/>
        <v>28.126135206901843</v>
      </c>
      <c r="W127" s="3">
        <f t="shared" si="37"/>
        <v>21.489503923660983</v>
      </c>
      <c r="X127" s="3">
        <f t="shared" si="29"/>
        <v>1.5456224350205119</v>
      </c>
    </row>
    <row r="128" spans="1:24" ht="12">
      <c r="A128" s="3">
        <v>1995</v>
      </c>
      <c r="B128" s="3">
        <v>465.25</v>
      </c>
      <c r="C128" s="3">
        <v>13.79</v>
      </c>
      <c r="D128" s="3">
        <v>33.96</v>
      </c>
      <c r="E128" s="3">
        <v>6.45</v>
      </c>
      <c r="F128">
        <v>150.3</v>
      </c>
      <c r="G128">
        <f t="shared" si="21"/>
        <v>1.0362328367875648</v>
      </c>
      <c r="H128">
        <f t="shared" si="39"/>
        <v>16865</v>
      </c>
      <c r="I128">
        <v>5740</v>
      </c>
      <c r="J128">
        <v>11125</v>
      </c>
      <c r="L128" s="3">
        <f t="shared" si="30"/>
        <v>1995</v>
      </c>
      <c r="M128" s="3">
        <f t="shared" si="22"/>
        <v>561.2097471723221</v>
      </c>
      <c r="N128" s="3">
        <f t="shared" si="23"/>
        <v>323.19222010518513</v>
      </c>
      <c r="O128" s="3">
        <f t="shared" si="34"/>
        <v>322.7670650875288</v>
      </c>
      <c r="P128" s="3">
        <f t="shared" si="38"/>
        <v>339.40592902101207</v>
      </c>
      <c r="Q128" s="3">
        <f t="shared" si="24"/>
        <v>16.19253238341969</v>
      </c>
      <c r="R128" s="3">
        <f t="shared" si="25"/>
        <v>0.314407861949534</v>
      </c>
      <c r="S128" s="3">
        <f t="shared" si="26"/>
        <v>0.273386269121035</v>
      </c>
      <c r="T128" s="3">
        <f t="shared" si="27"/>
        <v>39.87660621761658</v>
      </c>
      <c r="U128" s="3">
        <f t="shared" si="35"/>
        <v>15.204248366013074</v>
      </c>
      <c r="V128" s="3">
        <f t="shared" si="36"/>
        <v>29.697013894356935</v>
      </c>
      <c r="W128" s="3">
        <f t="shared" si="37"/>
        <v>19.95331896984579</v>
      </c>
      <c r="X128" s="3">
        <f t="shared" si="29"/>
        <v>3.7221224218230153</v>
      </c>
    </row>
    <row r="129" spans="1:24" ht="12">
      <c r="A129" s="3">
        <v>1996</v>
      </c>
      <c r="B129" s="3">
        <v>614.42</v>
      </c>
      <c r="C129" s="3">
        <v>14.9</v>
      </c>
      <c r="D129" s="3">
        <v>38.73</v>
      </c>
      <c r="E129" s="3">
        <v>5.68</v>
      </c>
      <c r="F129">
        <v>154.4</v>
      </c>
      <c r="G129">
        <f t="shared" si="21"/>
        <v>1.0255808925204273</v>
      </c>
      <c r="H129">
        <f t="shared" si="39"/>
        <v>17148</v>
      </c>
      <c r="I129">
        <v>5841</v>
      </c>
      <c r="J129">
        <v>11307</v>
      </c>
      <c r="L129" s="3">
        <f t="shared" si="30"/>
        <v>1996</v>
      </c>
      <c r="M129" s="3">
        <f t="shared" si="22"/>
        <v>721.4659715025907</v>
      </c>
      <c r="N129" s="3">
        <f t="shared" si="23"/>
        <v>327.47711741192705</v>
      </c>
      <c r="O129" s="3">
        <f t="shared" si="34"/>
        <v>329.0893092535396</v>
      </c>
      <c r="P129" s="3">
        <f t="shared" si="38"/>
        <v>340.5877234692238</v>
      </c>
      <c r="Q129" s="3">
        <f t="shared" si="24"/>
        <v>16.979069767441864</v>
      </c>
      <c r="R129" s="3">
        <f t="shared" si="25"/>
        <v>0.23375671692216024</v>
      </c>
      <c r="S129" s="3">
        <f t="shared" si="26"/>
        <v>0.2100637560645417</v>
      </c>
      <c r="T129" s="3">
        <f t="shared" si="27"/>
        <v>44.13418604651163</v>
      </c>
      <c r="U129" s="3">
        <f t="shared" si="35"/>
        <v>18.0924617196702</v>
      </c>
      <c r="V129" s="3">
        <f t="shared" si="36"/>
        <v>31.749619549367804</v>
      </c>
      <c r="W129" s="3">
        <f t="shared" si="37"/>
        <v>24.294226149103988</v>
      </c>
      <c r="X129" s="3">
        <f t="shared" si="29"/>
        <v>2.635958549222809</v>
      </c>
    </row>
    <row r="130" spans="1:24" ht="12">
      <c r="A130" s="3">
        <v>1997</v>
      </c>
      <c r="B130" s="3">
        <v>766.22</v>
      </c>
      <c r="C130" s="3">
        <v>15.5</v>
      </c>
      <c r="D130" s="3">
        <v>39.72</v>
      </c>
      <c r="E130" s="3">
        <v>5.78</v>
      </c>
      <c r="F130">
        <v>159.1</v>
      </c>
      <c r="G130">
        <f t="shared" si="21"/>
        <v>1.0414355198019802</v>
      </c>
      <c r="H130">
        <f t="shared" si="39"/>
        <v>17477</v>
      </c>
      <c r="I130">
        <v>5939</v>
      </c>
      <c r="J130">
        <v>11538</v>
      </c>
      <c r="L130" s="3">
        <f t="shared" si="30"/>
        <v>1997</v>
      </c>
      <c r="M130" s="3">
        <f t="shared" si="22"/>
        <v>873.1344186046513</v>
      </c>
      <c r="N130" s="3">
        <f t="shared" si="23"/>
        <v>331.2088242148342</v>
      </c>
      <c r="O130" s="3">
        <f t="shared" si="34"/>
        <v>331.7069764337701</v>
      </c>
      <c r="P130" s="3">
        <f t="shared" si="38"/>
        <v>343.59062636411346</v>
      </c>
      <c r="Q130" s="3">
        <f t="shared" si="24"/>
        <v>17.38954207920792</v>
      </c>
      <c r="R130" s="3">
        <f t="shared" si="25"/>
        <v>0.2577546201476141</v>
      </c>
      <c r="S130" s="3">
        <f t="shared" si="26"/>
        <v>0.2293280837259065</v>
      </c>
      <c r="T130" s="3">
        <f t="shared" si="27"/>
        <v>44.56210396039604</v>
      </c>
      <c r="U130" s="3">
        <f t="shared" si="35"/>
        <v>19.78363026077976</v>
      </c>
      <c r="V130" s="3">
        <f t="shared" si="36"/>
        <v>33.463608683523226</v>
      </c>
      <c r="W130" s="3">
        <f t="shared" si="37"/>
        <v>27.500626180638346</v>
      </c>
      <c r="X130" s="3">
        <f t="shared" si="29"/>
        <v>4.208661219358893</v>
      </c>
    </row>
    <row r="131" spans="1:24" ht="12">
      <c r="A131" s="3">
        <v>1998</v>
      </c>
      <c r="B131" s="3">
        <v>963.36</v>
      </c>
      <c r="C131" s="3">
        <v>16.2</v>
      </c>
      <c r="D131" s="3">
        <v>37.7</v>
      </c>
      <c r="E131" s="3">
        <v>5.85</v>
      </c>
      <c r="F131">
        <v>161.6</v>
      </c>
      <c r="G131">
        <f t="shared" si="21"/>
        <v>1.0411052951917223</v>
      </c>
      <c r="H131">
        <f t="shared" si="39"/>
        <v>17973</v>
      </c>
      <c r="I131">
        <v>6111</v>
      </c>
      <c r="J131">
        <v>11862</v>
      </c>
      <c r="L131" s="3">
        <f t="shared" si="30"/>
        <v>1998</v>
      </c>
      <c r="M131" s="3">
        <f t="shared" si="22"/>
        <v>1080.799306930693</v>
      </c>
      <c r="N131" s="3">
        <f t="shared" si="23"/>
        <v>334.75159100225085</v>
      </c>
      <c r="O131" s="3">
        <f t="shared" si="34"/>
        <v>339.0361421351079</v>
      </c>
      <c r="P131" s="3">
        <f t="shared" si="38"/>
        <v>356.29262371577937</v>
      </c>
      <c r="Q131" s="3">
        <f t="shared" si="24"/>
        <v>17.87620206938527</v>
      </c>
      <c r="R131" s="3">
        <f t="shared" si="25"/>
        <v>0.29150296947092164</v>
      </c>
      <c r="S131" s="3">
        <f t="shared" si="26"/>
        <v>0.25580663279302096</v>
      </c>
      <c r="X131" s="3">
        <f t="shared" si="29"/>
        <v>4.179207920792072</v>
      </c>
    </row>
    <row r="132" spans="1:24" ht="12">
      <c r="A132" s="3">
        <v>1999</v>
      </c>
      <c r="B132" s="3">
        <v>1248.77</v>
      </c>
      <c r="C132" s="3">
        <v>16.69</v>
      </c>
      <c r="D132" s="3">
        <v>48.17</v>
      </c>
      <c r="E132" s="3">
        <v>5.45</v>
      </c>
      <c r="F132">
        <v>164.3</v>
      </c>
      <c r="G132">
        <f t="shared" si="21"/>
        <v>1.0263883293838862</v>
      </c>
      <c r="H132">
        <f t="shared" si="39"/>
        <v>18486</v>
      </c>
      <c r="I132">
        <v>6323</v>
      </c>
      <c r="J132">
        <v>12163</v>
      </c>
      <c r="L132" s="3">
        <f t="shared" si="30"/>
        <v>1999</v>
      </c>
      <c r="M132" s="3">
        <f t="shared" si="22"/>
        <v>1377.979312233719</v>
      </c>
      <c r="N132" s="3">
        <f t="shared" si="23"/>
        <v>338.01154560314916</v>
      </c>
      <c r="O132" s="3">
        <f t="shared" si="34"/>
        <v>346.31070466274696</v>
      </c>
      <c r="P132" s="3">
        <f t="shared" si="38"/>
        <v>369.80429574839263</v>
      </c>
      <c r="Q132" s="3">
        <f t="shared" si="24"/>
        <v>17.925930094786732</v>
      </c>
      <c r="R132" s="3">
        <f t="shared" si="25"/>
        <v>0.12417065786098432</v>
      </c>
      <c r="S132" s="3">
        <f t="shared" si="26"/>
        <v>0.11704557078353893</v>
      </c>
      <c r="X132" s="3">
        <f t="shared" si="29"/>
        <v>2.7111077297626194</v>
      </c>
    </row>
    <row r="133" spans="1:24" ht="12">
      <c r="A133" s="3">
        <v>2000</v>
      </c>
      <c r="B133" s="3">
        <v>1425.59</v>
      </c>
      <c r="C133" s="3">
        <v>16.27</v>
      </c>
      <c r="D133" s="3">
        <v>50</v>
      </c>
      <c r="E133" s="3">
        <v>6.84</v>
      </c>
      <c r="F133">
        <v>168.8</v>
      </c>
      <c r="G133">
        <f>(1+E133/100)*F133/F134</f>
        <v>1.0299595659623073</v>
      </c>
      <c r="H133">
        <f t="shared" si="39"/>
        <v>18969</v>
      </c>
      <c r="I133">
        <v>6492</v>
      </c>
      <c r="J133">
        <v>12477</v>
      </c>
      <c r="L133" s="3">
        <f t="shared" si="30"/>
        <v>2000</v>
      </c>
      <c r="M133" s="3">
        <f>B133*$F$136/F133</f>
        <v>1531.1579798578198</v>
      </c>
      <c r="N133" s="3">
        <f>Q133+N134/(1+$S$141)</f>
        <v>341.43590004788604</v>
      </c>
      <c r="O133" s="3">
        <f t="shared" si="34"/>
        <v>349.2685048708876</v>
      </c>
      <c r="P133" s="3">
        <f t="shared" si="38"/>
        <v>381.6289277359685</v>
      </c>
      <c r="Q133" s="3">
        <f>C133*$F$136/F134</f>
        <v>16.846093660765277</v>
      </c>
      <c r="R133" s="3">
        <f>(M134-M133+Q133)/M133</f>
        <v>-0.08898877096420255</v>
      </c>
      <c r="S133" s="3">
        <f>LN(1+R133)</f>
        <v>-0.09320005574348152</v>
      </c>
      <c r="X133" s="3">
        <f>E133-100*(F134/F133-1)</f>
        <v>3.1077725118483484</v>
      </c>
    </row>
    <row r="134" spans="1:24" ht="12">
      <c r="A134" s="3">
        <v>2001</v>
      </c>
      <c r="B134" s="3">
        <v>1330.93</v>
      </c>
      <c r="C134" s="3">
        <v>15.74</v>
      </c>
      <c r="D134" s="3">
        <v>24.69</v>
      </c>
      <c r="E134" s="1">
        <v>4.83</v>
      </c>
      <c r="F134">
        <v>175.1</v>
      </c>
      <c r="G134">
        <f>(1+E134/100)*F134/F135</f>
        <v>1.03646149068323</v>
      </c>
      <c r="H134">
        <f t="shared" si="39"/>
        <v>19114</v>
      </c>
      <c r="I134">
        <v>6540</v>
      </c>
      <c r="J134">
        <v>12574</v>
      </c>
      <c r="L134" s="3">
        <f>L133+1</f>
        <v>2001</v>
      </c>
      <c r="M134" s="3">
        <f>B134*$F$136/F134</f>
        <v>1378.056019417476</v>
      </c>
      <c r="N134" s="3">
        <f>Q134+N135/(1+$S$141)</f>
        <v>346.24052853527945</v>
      </c>
      <c r="O134" s="3">
        <f t="shared" si="34"/>
        <v>354.75007532619105</v>
      </c>
      <c r="P134" s="3">
        <f t="shared" si="38"/>
        <v>373.60147475167537</v>
      </c>
      <c r="Q134" s="3">
        <f>C134*$F$136/F135</f>
        <v>16.11328063241107</v>
      </c>
      <c r="R134" s="3">
        <f>(M135-M134+Q134)/M134</f>
        <v>-0.1412803127609282</v>
      </c>
      <c r="S134" s="3">
        <f>LN(1+R134)</f>
        <v>-0.15231273477127388</v>
      </c>
      <c r="X134" s="3">
        <f>E134-100*(F135/F134-1)</f>
        <v>3.687795545402638</v>
      </c>
    </row>
    <row r="135" spans="1:24" ht="12">
      <c r="A135" s="3">
        <v>2002</v>
      </c>
      <c r="B135" s="3">
        <v>1140.21</v>
      </c>
      <c r="C135" s="3">
        <v>15.81</v>
      </c>
      <c r="D135" s="3">
        <v>30.34</v>
      </c>
      <c r="E135" s="3">
        <v>1.8</v>
      </c>
      <c r="F135">
        <v>177.1</v>
      </c>
      <c r="G135">
        <f>(1+E135/100)*F135/F136</f>
        <v>0.9944169884169883</v>
      </c>
      <c r="H135">
        <f>H134*H134/H133</f>
        <v>19260.108387368866</v>
      </c>
      <c r="L135" s="3">
        <f>L134+1</f>
        <v>2002</v>
      </c>
      <c r="M135" s="3">
        <f>B135*$F$136/F135</f>
        <v>1167.250553359684</v>
      </c>
      <c r="N135" s="3">
        <f>Q135+N136/(1+$S$141)</f>
        <v>352.14732732999886</v>
      </c>
      <c r="O135" s="3">
        <f t="shared" si="34"/>
        <v>363.5836484110221</v>
      </c>
      <c r="P135" s="3">
        <f t="shared" si="38"/>
        <v>366.12133726588274</v>
      </c>
      <c r="Q135" s="3">
        <f>C135*$F$136/F136</f>
        <v>15.809999999999999</v>
      </c>
      <c r="R135" s="3">
        <f>(M136-M135+Q135)/M135</f>
        <v>-0.21897659643338088</v>
      </c>
      <c r="S135" s="3">
        <f>LN(1+R135)</f>
        <v>-0.2471501634369854</v>
      </c>
      <c r="X135" s="3"/>
    </row>
    <row r="136" spans="1:19" ht="12">
      <c r="A136" s="3">
        <v>2003</v>
      </c>
      <c r="B136" s="3">
        <v>895.84</v>
      </c>
      <c r="C136" s="3"/>
      <c r="F136">
        <v>181.3</v>
      </c>
      <c r="H136">
        <f>H135*H135/H134</f>
        <v>19407.33363467597</v>
      </c>
      <c r="L136" s="3">
        <f>L135+1</f>
        <v>2003</v>
      </c>
      <c r="M136" s="3">
        <f>B136*$F$136/F136</f>
        <v>895.84</v>
      </c>
      <c r="N136" s="3">
        <f>1.25*Q135*(1+$Q$140)/($S$141-$Q$140)</f>
        <v>358.77163019098066</v>
      </c>
      <c r="O136" s="3">
        <f>N136</f>
        <v>358.77163019098066</v>
      </c>
      <c r="P136" s="3">
        <f>N136</f>
        <v>358.77163019098066</v>
      </c>
      <c r="Q136" s="3"/>
      <c r="R136" s="3"/>
      <c r="S136" s="3"/>
    </row>
    <row r="137" ht="12">
      <c r="F137" t="s">
        <v>46</v>
      </c>
    </row>
    <row r="138" spans="17:19" ht="12">
      <c r="Q138" t="s">
        <v>41</v>
      </c>
      <c r="R138" t="s">
        <v>42</v>
      </c>
      <c r="S138" t="s">
        <v>41</v>
      </c>
    </row>
    <row r="139" spans="6:19" ht="12">
      <c r="F139" t="s">
        <v>47</v>
      </c>
      <c r="Q139" t="s">
        <v>40</v>
      </c>
      <c r="R139" t="s">
        <v>43</v>
      </c>
      <c r="S139" t="s">
        <v>43</v>
      </c>
    </row>
    <row r="140" spans="7:19" ht="12">
      <c r="G140">
        <f>AVERAGE(G4:G135)</f>
        <v>1.0294948163684376</v>
      </c>
      <c r="Q140">
        <f>EXP(LN(Q135/Q4)/132)-1</f>
        <v>0.01101145381376889</v>
      </c>
      <c r="R140">
        <f>AVERAGE(R4:R135)</f>
        <v>0.08165250513239268</v>
      </c>
      <c r="S140">
        <f>AVERAGE(S4:S135)</f>
        <v>0.06457145174258373</v>
      </c>
    </row>
    <row r="141" ht="12">
      <c r="S141">
        <f>EXP($S$140)-1</f>
        <v>0.06670179322371284</v>
      </c>
    </row>
    <row r="143" ht="12">
      <c r="B143" t="s">
        <v>37</v>
      </c>
    </row>
    <row r="144" ht="12">
      <c r="B144" t="s">
        <v>38</v>
      </c>
    </row>
    <row r="145" ht="12">
      <c r="B145" t="s">
        <v>39</v>
      </c>
    </row>
    <row r="147" ht="12">
      <c r="B147" s="1"/>
    </row>
    <row r="148" spans="1:4" ht="12">
      <c r="A148" s="3"/>
      <c r="B148" s="3"/>
      <c r="C148" s="3"/>
      <c r="D148" s="3"/>
    </row>
    <row r="149" spans="1:4" ht="12">
      <c r="A149" s="3"/>
      <c r="B149" s="3"/>
      <c r="C149" s="3"/>
      <c r="D149" s="3"/>
    </row>
    <row r="150" spans="1:4" ht="12">
      <c r="A150" s="3"/>
      <c r="B150" s="3"/>
      <c r="C150" s="3"/>
      <c r="D150" s="3"/>
    </row>
    <row r="151" spans="1:4" ht="12">
      <c r="A151" s="3"/>
      <c r="B151" s="3"/>
      <c r="C151" s="3"/>
      <c r="D151" s="3"/>
    </row>
    <row r="152" spans="1:4" ht="12">
      <c r="A152" s="3"/>
      <c r="B152" s="3"/>
      <c r="C152" s="3"/>
      <c r="D152" s="3"/>
    </row>
    <row r="153" spans="1:4" ht="12">
      <c r="A153" s="3"/>
      <c r="B153" s="3"/>
      <c r="C153" s="3"/>
      <c r="D153" s="3"/>
    </row>
    <row r="154" spans="1:4" ht="12">
      <c r="A154" s="3"/>
      <c r="B154" s="3"/>
      <c r="C154" s="3"/>
      <c r="D154" s="3"/>
    </row>
    <row r="155" spans="1:4" ht="12">
      <c r="A155" s="3"/>
      <c r="B155" s="3"/>
      <c r="C155" s="3"/>
      <c r="D155" s="3"/>
    </row>
    <row r="156" spans="1:4" ht="12">
      <c r="A156" s="3"/>
      <c r="B156" s="3"/>
      <c r="C156" s="3"/>
      <c r="D156" s="3"/>
    </row>
    <row r="157" spans="1:4" ht="12">
      <c r="A157" s="3"/>
      <c r="B157" s="3"/>
      <c r="C157" s="3"/>
      <c r="D157" s="3"/>
    </row>
    <row r="158" spans="1:4" ht="12">
      <c r="A158" s="3"/>
      <c r="B158" s="3"/>
      <c r="C158" s="3"/>
      <c r="D158" s="3"/>
    </row>
    <row r="159" spans="1:4" ht="12">
      <c r="A159" s="3"/>
      <c r="B159" s="3"/>
      <c r="C159" s="3"/>
      <c r="D159" s="3"/>
    </row>
    <row r="160" spans="1:4" ht="12">
      <c r="A160" s="3"/>
      <c r="B160" s="3"/>
      <c r="C160" s="3"/>
      <c r="D160" s="3"/>
    </row>
    <row r="161" spans="1:4" ht="12">
      <c r="A161" s="3"/>
      <c r="B161" s="3"/>
      <c r="C161" s="3"/>
      <c r="D161" s="3"/>
    </row>
    <row r="162" spans="1:4" ht="12">
      <c r="A162" s="3"/>
      <c r="B162" s="3"/>
      <c r="C162" s="3"/>
      <c r="D162" s="3"/>
    </row>
    <row r="163" spans="1:4" ht="12">
      <c r="A163" s="3"/>
      <c r="B163" s="3"/>
      <c r="C163" s="3"/>
      <c r="D163" s="3"/>
    </row>
    <row r="164" spans="1:4" ht="12">
      <c r="A164" s="3"/>
      <c r="B164" s="3"/>
      <c r="C164" s="3"/>
      <c r="D164" s="3"/>
    </row>
    <row r="165" spans="1:4" ht="12">
      <c r="A165" s="3"/>
      <c r="B165" s="3"/>
      <c r="C165" s="3"/>
      <c r="D165" s="3"/>
    </row>
    <row r="166" spans="1:16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4" ht="12">
      <c r="A263" s="3"/>
      <c r="B263" s="3"/>
      <c r="C263" s="3"/>
      <c r="D263" s="3"/>
    </row>
    <row r="264" spans="1:4" ht="12">
      <c r="A264" s="3"/>
      <c r="B264" s="3"/>
      <c r="C264" s="3"/>
      <c r="D264" s="3"/>
    </row>
    <row r="265" spans="1:2" ht="12">
      <c r="A265" s="3"/>
      <c r="B265" s="3"/>
    </row>
    <row r="266" spans="1:2" ht="12">
      <c r="A266" s="3"/>
      <c r="B266" s="3"/>
    </row>
    <row r="267" spans="1:2" ht="12">
      <c r="A267" s="3"/>
      <c r="B267" s="3"/>
    </row>
    <row r="268" spans="1:2" ht="12">
      <c r="A268" s="3"/>
      <c r="B268" s="3"/>
    </row>
    <row r="269" spans="1:2" ht="12">
      <c r="A269" s="3"/>
      <c r="B269" s="3"/>
    </row>
    <row r="270" spans="1:2" ht="12">
      <c r="A270" s="3"/>
      <c r="B270" s="3"/>
    </row>
    <row r="271" spans="1:2" ht="12">
      <c r="A271" s="3"/>
      <c r="B271" s="3"/>
    </row>
    <row r="272" spans="1:2" ht="12">
      <c r="A272" s="3"/>
      <c r="B272" s="3"/>
    </row>
    <row r="273" spans="1:2" ht="12">
      <c r="A273" s="3"/>
      <c r="B273" s="3"/>
    </row>
    <row r="274" spans="1:2" ht="12">
      <c r="A274" s="3"/>
      <c r="B274" s="3"/>
    </row>
    <row r="275" spans="1:2" ht="12">
      <c r="A275" s="3"/>
      <c r="B275" s="3"/>
    </row>
    <row r="276" spans="1:2" ht="12">
      <c r="A276" s="3"/>
      <c r="B276" s="3"/>
    </row>
    <row r="277" spans="1:2" ht="12">
      <c r="A277" s="3"/>
      <c r="B277" s="3"/>
    </row>
    <row r="278" spans="1:2" ht="12">
      <c r="A278" s="3"/>
      <c r="B278" s="3"/>
    </row>
    <row r="279" spans="1:2" ht="12">
      <c r="A279" s="3"/>
      <c r="B279" s="3"/>
    </row>
    <row r="280" spans="1:2" ht="12">
      <c r="A280" s="3"/>
      <c r="B280" s="3"/>
    </row>
    <row r="281" spans="1:2" ht="12">
      <c r="A281" s="3"/>
      <c r="B281" s="3"/>
    </row>
    <row r="282" spans="1:2" ht="12">
      <c r="A282" s="3"/>
      <c r="B282" s="3"/>
    </row>
    <row r="283" ht="12">
      <c r="B283" s="2"/>
    </row>
    <row r="284" ht="12">
      <c r="A284" s="3"/>
    </row>
    <row r="285" spans="1:21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7" ht="12">
      <c r="A287" s="2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2"/>
    </row>
    <row r="298" spans="1:2" ht="12">
      <c r="A298" s="3"/>
      <c r="B298" s="3"/>
    </row>
    <row r="299" ht="12">
      <c r="A299" s="3"/>
    </row>
    <row r="300" ht="12">
      <c r="A300" s="3"/>
    </row>
    <row r="301" ht="12">
      <c r="A301" s="3"/>
    </row>
    <row r="304" spans="1:2" ht="12">
      <c r="A304" s="3"/>
      <c r="B304" s="2"/>
    </row>
    <row r="305" ht="12">
      <c r="A305" s="2"/>
    </row>
    <row r="306" ht="12">
      <c r="A306" s="2"/>
    </row>
    <row r="307" spans="1:3" ht="12">
      <c r="A307" s="3"/>
      <c r="B307" s="3"/>
      <c r="C307" s="3"/>
    </row>
    <row r="309" ht="12">
      <c r="A309" s="3"/>
    </row>
    <row r="310" spans="1:2" ht="12">
      <c r="A310" s="3"/>
      <c r="B310" s="3"/>
    </row>
    <row r="313" ht="12">
      <c r="A313" s="3"/>
    </row>
    <row r="314" ht="12">
      <c r="A314" s="3"/>
    </row>
    <row r="315" spans="1:2" ht="12">
      <c r="A315" s="3"/>
      <c r="B315" s="3"/>
    </row>
    <row r="316" spans="1:2" ht="12">
      <c r="A316" s="3"/>
      <c r="B316" s="3"/>
    </row>
    <row r="318" ht="12">
      <c r="A318" s="3"/>
    </row>
    <row r="323" ht="12">
      <c r="A323" s="3"/>
    </row>
    <row r="327" ht="12">
      <c r="A327" s="2"/>
    </row>
    <row r="332" spans="1:2" ht="12">
      <c r="A332" s="3"/>
      <c r="B332" s="3"/>
    </row>
    <row r="334" ht="12">
      <c r="A334" s="3"/>
    </row>
    <row r="336" spans="1:16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2" ht="12">
      <c r="A337" s="3"/>
      <c r="B337" s="3"/>
    </row>
    <row r="338" spans="1:2" ht="12">
      <c r="A338" s="3"/>
      <c r="B338" s="3"/>
    </row>
    <row r="342" spans="1:2" ht="12">
      <c r="A342" s="3"/>
      <c r="B342" s="3"/>
    </row>
    <row r="346" ht="12">
      <c r="A346" s="3"/>
    </row>
    <row r="349" ht="12">
      <c r="A349" s="3"/>
    </row>
    <row r="350" ht="12">
      <c r="A350" s="3"/>
    </row>
    <row r="351" spans="1:12" ht="12">
      <c r="A351" s="3"/>
      <c r="B351" s="3"/>
      <c r="C351" s="3"/>
      <c r="D351" s="3"/>
      <c r="E351" s="2"/>
      <c r="F351" s="2"/>
      <c r="G351" s="2"/>
      <c r="H351" s="2"/>
      <c r="I351" s="2"/>
      <c r="J351" s="2"/>
      <c r="K351" s="2"/>
      <c r="L351" s="2"/>
    </row>
    <row r="352" spans="1:2" ht="12">
      <c r="A352" s="3"/>
      <c r="B352" s="3"/>
    </row>
    <row r="353" spans="1:3" ht="12">
      <c r="A353" s="3"/>
      <c r="B353" s="3"/>
      <c r="C353" s="3"/>
    </row>
    <row r="354" spans="1:2" ht="12">
      <c r="A354" s="3"/>
      <c r="B354" s="3"/>
    </row>
    <row r="355" ht="12">
      <c r="A355" s="3"/>
    </row>
    <row r="356" ht="12">
      <c r="A356" s="3"/>
    </row>
    <row r="357" spans="1:2" ht="12">
      <c r="A357" s="3"/>
      <c r="B357" s="3"/>
    </row>
    <row r="358" spans="1:3" ht="12">
      <c r="A358" s="3"/>
      <c r="B358" s="3"/>
      <c r="C358" s="3"/>
    </row>
    <row r="360" spans="1:12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4" spans="1:2" ht="12">
      <c r="A364" s="3"/>
      <c r="B364" s="3"/>
    </row>
    <row r="366" spans="1:4" ht="12">
      <c r="A366" s="3"/>
      <c r="B366" s="3"/>
      <c r="C366" s="3"/>
      <c r="D366" s="3"/>
    </row>
    <row r="367" spans="1:2" ht="12">
      <c r="A367" s="3"/>
      <c r="B367" s="3"/>
    </row>
    <row r="368" spans="1:2" ht="12">
      <c r="A368" s="3"/>
      <c r="B368" s="3"/>
    </row>
    <row r="369" spans="1:2" ht="12">
      <c r="A369" s="3"/>
      <c r="B369" s="3"/>
    </row>
    <row r="370" spans="1:2" ht="12">
      <c r="A370" s="3"/>
      <c r="B370" s="3"/>
    </row>
    <row r="371" ht="12">
      <c r="A371" s="3"/>
    </row>
    <row r="372" spans="1:2" ht="12">
      <c r="A372" s="3"/>
      <c r="B372" s="3"/>
    </row>
    <row r="373" spans="1:3" ht="12">
      <c r="A373" s="3"/>
      <c r="B373" s="3"/>
      <c r="C373" s="3"/>
    </row>
    <row r="374" spans="1:2" ht="12">
      <c r="A374" s="3"/>
      <c r="B374" s="3"/>
    </row>
    <row r="375" ht="12">
      <c r="A375" s="3"/>
    </row>
    <row r="376" spans="1:3" ht="12">
      <c r="A376" s="3"/>
      <c r="B376" s="3"/>
      <c r="C376" s="3"/>
    </row>
    <row r="377" spans="1:2" ht="12">
      <c r="A377" s="3"/>
      <c r="B377" s="3"/>
    </row>
    <row r="378" spans="1:2" ht="12">
      <c r="A378" s="3"/>
      <c r="B378" s="3"/>
    </row>
    <row r="379" spans="1:2" ht="12">
      <c r="A379" s="3"/>
      <c r="B379" s="3"/>
    </row>
    <row r="380" spans="1:2" ht="12">
      <c r="A380" s="3"/>
      <c r="B380" s="3"/>
    </row>
    <row r="381" spans="1:3" ht="12">
      <c r="A381" s="3"/>
      <c r="B381" s="3"/>
      <c r="C381" s="3"/>
    </row>
    <row r="382" ht="12">
      <c r="A382" s="3"/>
    </row>
    <row r="383" spans="1:2" ht="12">
      <c r="A383" s="3"/>
      <c r="B383" s="3"/>
    </row>
    <row r="384" ht="12">
      <c r="A384" s="3"/>
    </row>
    <row r="385" spans="1:4" ht="12">
      <c r="A385" s="3"/>
      <c r="B385" s="3"/>
      <c r="C385" s="3"/>
      <c r="D385" s="3"/>
    </row>
    <row r="386" spans="1:2" ht="12">
      <c r="A386" s="3"/>
      <c r="B386" s="3"/>
    </row>
    <row r="387" spans="1:3" ht="12">
      <c r="A387" s="3"/>
      <c r="B387" s="3"/>
      <c r="C387" s="3"/>
    </row>
    <row r="388" spans="1:2" ht="12">
      <c r="A388" s="3"/>
      <c r="B388" s="3"/>
    </row>
    <row r="392" spans="1:2" ht="12">
      <c r="A392" s="3"/>
      <c r="B392" s="2"/>
    </row>
    <row r="393" ht="12">
      <c r="A393" s="2"/>
    </row>
    <row r="394" ht="12">
      <c r="A394" s="3"/>
    </row>
    <row r="396" spans="1:2" ht="12">
      <c r="A396" s="3"/>
      <c r="B396" s="3"/>
    </row>
    <row r="399" spans="1:2" ht="12">
      <c r="A399" s="3"/>
      <c r="B399" s="2"/>
    </row>
    <row r="400" ht="12">
      <c r="A400" s="3"/>
    </row>
    <row r="402" ht="12">
      <c r="A402" s="3"/>
    </row>
    <row r="404" ht="12">
      <c r="A404" s="3"/>
    </row>
    <row r="406" spans="1:2" ht="12">
      <c r="A406" s="3"/>
      <c r="B406" s="2"/>
    </row>
    <row r="407" ht="12">
      <c r="A407" s="2"/>
    </row>
    <row r="409" ht="12">
      <c r="A409" s="3"/>
    </row>
    <row r="412" spans="1:2" ht="12">
      <c r="A412" s="3"/>
      <c r="B412" s="2"/>
    </row>
    <row r="413" ht="12">
      <c r="A413" s="2"/>
    </row>
    <row r="417" ht="12">
      <c r="A417" s="2"/>
    </row>
  </sheetData>
  <hyperlinks>
    <hyperlink ref="I10" r:id="rId1" display="www.bea.doc.gov/bea/dn/nipaweb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Cowles Foundation 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Shiller</dc:creator>
  <cp:keywords/>
  <dc:description/>
  <cp:lastModifiedBy>Glena Ames</cp:lastModifiedBy>
  <cp:lastPrinted>2003-02-03T20:17:34Z</cp:lastPrinted>
  <dcterms:created xsi:type="dcterms:W3CDTF">2002-09-29T22:42:38Z</dcterms:created>
  <dcterms:modified xsi:type="dcterms:W3CDTF">2003-02-03T21:13:13Z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